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40" activeTab="2"/>
  </bookViews>
  <sheets>
    <sheet name="Drinkkik" sheetId="1" r:id="rId1"/>
    <sheet name="kinkkuk" sheetId="2" r:id="rId2"/>
    <sheet name="Kannattavuus" sheetId="3" r:id="rId3"/>
  </sheets>
  <definedNames/>
  <calcPr fullCalcOnLoad="1"/>
</workbook>
</file>

<file path=xl/sharedStrings.xml><?xml version="1.0" encoding="utf-8"?>
<sst xmlns="http://schemas.openxmlformats.org/spreadsheetml/2006/main" count="183" uniqueCount="114">
  <si>
    <t>Tuotelaskelma</t>
  </si>
  <si>
    <t>Tuote-</t>
  </si>
  <si>
    <t>Myynti-</t>
  </si>
  <si>
    <t>Alv</t>
  </si>
  <si>
    <t>Veroton</t>
  </si>
  <si>
    <t>Kpl-</t>
  </si>
  <si>
    <t>Myynti</t>
  </si>
  <si>
    <t>ryhmä</t>
  </si>
  <si>
    <t>hinta</t>
  </si>
  <si>
    <t>%</t>
  </si>
  <si>
    <t>määrä</t>
  </si>
  <si>
    <t>Majoitus</t>
  </si>
  <si>
    <t>Yht/ ka</t>
  </si>
  <si>
    <t>Myyntituotot</t>
  </si>
  <si>
    <t>Työkustannukset:</t>
  </si>
  <si>
    <t xml:space="preserve">  -Alv</t>
  </si>
  <si>
    <t>Liikevaihto</t>
  </si>
  <si>
    <t xml:space="preserve">  - Muuttuvat kulut</t>
  </si>
  <si>
    <t>sis.sotu</t>
  </si>
  <si>
    <t>Myyntikate</t>
  </si>
  <si>
    <t xml:space="preserve"> - Henkilöstökulut</t>
  </si>
  <si>
    <t>Palkkakate</t>
  </si>
  <si>
    <t>Esivalmistus</t>
  </si>
  <si>
    <t>h</t>
  </si>
  <si>
    <t xml:space="preserve"> -Kiinteät kulut yhteensä</t>
  </si>
  <si>
    <t>Valmistus:</t>
  </si>
  <si>
    <t>Pakkaus:</t>
  </si>
  <si>
    <t>Vuokra</t>
  </si>
  <si>
    <t>Tarjoilu:</t>
  </si>
  <si>
    <t>Energia</t>
  </si>
  <si>
    <t>Markkinointi</t>
  </si>
  <si>
    <t>Hallinto</t>
  </si>
  <si>
    <t>Käyttökate</t>
  </si>
  <si>
    <t>Yht</t>
  </si>
  <si>
    <t>Sekalaiset</t>
  </si>
  <si>
    <t>€</t>
  </si>
  <si>
    <t>€/h</t>
  </si>
  <si>
    <t xml:space="preserve">Poistot </t>
  </si>
  <si>
    <t>kate</t>
  </si>
  <si>
    <t>kate%</t>
  </si>
  <si>
    <t>veroll.</t>
  </si>
  <si>
    <t>kulut</t>
  </si>
  <si>
    <t>Tunnit</t>
  </si>
  <si>
    <t>Tuntipalkka</t>
  </si>
  <si>
    <t>Muuttuvat</t>
  </si>
  <si>
    <t>versio10: Ohjeita tekstisoluissa</t>
  </si>
  <si>
    <t>Kannattavuuslaskelma</t>
  </si>
  <si>
    <t xml:space="preserve">Annos: </t>
  </si>
  <si>
    <t>Kinkkukiusaus</t>
  </si>
  <si>
    <t>Nro:</t>
  </si>
  <si>
    <t>Ainehinta / ann:</t>
  </si>
  <si>
    <t>Verollinen MH:</t>
  </si>
  <si>
    <t>Kate %  :</t>
  </si>
  <si>
    <t>Veroton MH:</t>
  </si>
  <si>
    <t>Myyntikate:</t>
  </si>
  <si>
    <t>Osto-</t>
  </si>
  <si>
    <t>PH %</t>
  </si>
  <si>
    <t>Käyttö-</t>
  </si>
  <si>
    <t>Raaka- aine</t>
  </si>
  <si>
    <t>Ostohinta</t>
  </si>
  <si>
    <t>Aine-</t>
  </si>
  <si>
    <t>paino</t>
  </si>
  <si>
    <t>(veroton)</t>
  </si>
  <si>
    <t>Peruna</t>
  </si>
  <si>
    <t>Kinkku</t>
  </si>
  <si>
    <t>Maito</t>
  </si>
  <si>
    <t xml:space="preserve">  Yht</t>
  </si>
  <si>
    <t>kg</t>
  </si>
  <si>
    <t xml:space="preserve">        Annoskoko:</t>
  </si>
  <si>
    <t xml:space="preserve">        Annosmäärä:</t>
  </si>
  <si>
    <t>Annos-</t>
  </si>
  <si>
    <t>Lisäke ( valmisresepti tai raaka-aine)</t>
  </si>
  <si>
    <t>koko</t>
  </si>
  <si>
    <t>servertti</t>
  </si>
  <si>
    <t>vihersalaatti sis kastike</t>
  </si>
  <si>
    <t>Verollinen myyntihinta</t>
  </si>
  <si>
    <t xml:space="preserve"> - alv</t>
  </si>
  <si>
    <t>Veroton myyntihinta</t>
  </si>
  <si>
    <t xml:space="preserve"> - ainekulut veroton</t>
  </si>
  <si>
    <t>Työ €/h:</t>
  </si>
  <si>
    <t xml:space="preserve"> € /h</t>
  </si>
  <si>
    <t xml:space="preserve"> - työkustannukset</t>
  </si>
  <si>
    <t>Työ/annos:</t>
  </si>
  <si>
    <t>min</t>
  </si>
  <si>
    <t xml:space="preserve"> - energia</t>
  </si>
  <si>
    <t xml:space="preserve"> - muut kulut</t>
  </si>
  <si>
    <t>Työ yht:</t>
  </si>
  <si>
    <t>Tuotantokate</t>
  </si>
  <si>
    <t>Työohjekortti:</t>
  </si>
  <si>
    <t>Annoskoko:</t>
  </si>
  <si>
    <t>Annosmäärä:</t>
  </si>
  <si>
    <t>Valmistusohje:</t>
  </si>
  <si>
    <t>Drinkkikortti:</t>
  </si>
  <si>
    <t>v1105</t>
  </si>
  <si>
    <t>Tuote</t>
  </si>
  <si>
    <t>Määrä</t>
  </si>
  <si>
    <t>Pullo</t>
  </si>
  <si>
    <t>Hinta cl</t>
  </si>
  <si>
    <t>Ainekulut</t>
  </si>
  <si>
    <t>Alkoholi</t>
  </si>
  <si>
    <t>cl</t>
  </si>
  <si>
    <t>vroton</t>
  </si>
  <si>
    <t>Vodka</t>
  </si>
  <si>
    <t>Likööri</t>
  </si>
  <si>
    <t>Kokis</t>
  </si>
  <si>
    <t>Yhteensä</t>
  </si>
  <si>
    <t>Alkoholipitoisuus % =</t>
  </si>
  <si>
    <t>Työkustannus :</t>
  </si>
  <si>
    <t>Työaika min:</t>
  </si>
  <si>
    <t>Votkuli</t>
  </si>
  <si>
    <t>Ohjelma itse tehty</t>
  </si>
  <si>
    <t>Teatterlippu välitetty</t>
  </si>
  <si>
    <t>sekalaiset</t>
  </si>
  <si>
    <t>Lisät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</si>
</sst>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%"/>
    <numFmt numFmtId="165" formatCode="0.0"/>
    <numFmt numFmtId="166" formatCode="0.000"/>
    <numFmt numFmtId="167" formatCode="0.0000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;0;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sz val="16"/>
      <name val="Arial"/>
      <family val="0"/>
    </font>
    <font>
      <sz val="8"/>
      <name val="Times New Roman"/>
      <family val="0"/>
    </font>
    <font>
      <sz val="7"/>
      <name val="Times New Roman"/>
      <family val="0"/>
    </font>
    <font>
      <sz val="7"/>
      <name val="Arial Narrow"/>
      <family val="0"/>
    </font>
    <font>
      <sz val="10"/>
      <color indexed="9"/>
      <name val="Arial Narrow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8"/>
      <name val="Calibri"/>
      <family val="2"/>
    </font>
    <font>
      <b/>
      <sz val="14"/>
      <name val="Calibri"/>
      <family val="2"/>
    </font>
    <font>
      <sz val="8"/>
      <color indexed="18"/>
      <name val="Times New Roman"/>
      <family val="1"/>
    </font>
    <font>
      <b/>
      <sz val="16"/>
      <color indexed="18"/>
      <name val="Calibri"/>
      <family val="2"/>
    </font>
    <font>
      <b/>
      <u val="single"/>
      <sz val="16"/>
      <color indexed="12"/>
      <name val="Calibri"/>
      <family val="2"/>
    </font>
    <font>
      <b/>
      <i/>
      <u val="single"/>
      <sz val="14"/>
      <color indexed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9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8"/>
      <color theme="3" tint="-0.24997000396251678"/>
      <name val="Times New Roman"/>
      <family val="1"/>
    </font>
    <font>
      <b/>
      <sz val="16"/>
      <color theme="3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/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4" fillId="0" borderId="0" xfId="0" applyFont="1" applyAlignment="1" applyProtection="1">
      <alignment/>
      <protection locked="0"/>
    </xf>
    <xf numFmtId="165" fontId="10" fillId="0" borderId="11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165" fontId="1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9" fontId="17" fillId="0" borderId="0" xfId="0" applyNumberFormat="1" applyFont="1" applyBorder="1" applyAlignment="1" applyProtection="1">
      <alignment/>
      <protection/>
    </xf>
    <xf numFmtId="9" fontId="17" fillId="0" borderId="10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/>
    </xf>
    <xf numFmtId="165" fontId="15" fillId="0" borderId="14" xfId="0" applyNumberFormat="1" applyFont="1" applyBorder="1" applyAlignment="1" applyProtection="1">
      <alignment horizontal="center"/>
      <protection/>
    </xf>
    <xf numFmtId="3" fontId="7" fillId="34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/>
    </xf>
    <xf numFmtId="165" fontId="15" fillId="0" borderId="15" xfId="0" applyNumberFormat="1" applyFont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2" fontId="15" fillId="0" borderId="16" xfId="0" applyNumberFormat="1" applyFont="1" applyBorder="1" applyAlignment="1" applyProtection="1">
      <alignment horizontal="center"/>
      <protection/>
    </xf>
    <xf numFmtId="2" fontId="10" fillId="35" borderId="14" xfId="0" applyNumberFormat="1" applyFont="1" applyFill="1" applyBorder="1" applyAlignment="1" applyProtection="1">
      <alignment horizontal="center"/>
      <protection locked="0"/>
    </xf>
    <xf numFmtId="2" fontId="10" fillId="35" borderId="15" xfId="0" applyNumberFormat="1" applyFont="1" applyFill="1" applyBorder="1" applyAlignment="1" applyProtection="1">
      <alignment horizontal="center"/>
      <protection locked="0"/>
    </xf>
    <xf numFmtId="2" fontId="4" fillId="35" borderId="16" xfId="0" applyNumberFormat="1" applyFont="1" applyFill="1" applyBorder="1" applyAlignment="1" applyProtection="1">
      <alignment horizontal="center"/>
      <protection/>
    </xf>
    <xf numFmtId="2" fontId="8" fillId="35" borderId="14" xfId="0" applyNumberFormat="1" applyFont="1" applyFill="1" applyBorder="1" applyAlignment="1" applyProtection="1">
      <alignment horizontal="center"/>
      <protection locked="0"/>
    </xf>
    <xf numFmtId="2" fontId="8" fillId="35" borderId="15" xfId="0" applyNumberFormat="1" applyFont="1" applyFill="1" applyBorder="1" applyAlignment="1" applyProtection="1">
      <alignment horizontal="center"/>
      <protection locked="0"/>
    </xf>
    <xf numFmtId="2" fontId="6" fillId="35" borderId="16" xfId="0" applyNumberFormat="1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 applyProtection="1">
      <alignment horizontal="center"/>
      <protection locked="0"/>
    </xf>
    <xf numFmtId="0" fontId="4" fillId="35" borderId="16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3" fontId="8" fillId="35" borderId="0" xfId="0" applyNumberFormat="1" applyFont="1" applyFill="1" applyBorder="1" applyAlignment="1" applyProtection="1">
      <alignment horizontal="right"/>
      <protection locked="0"/>
    </xf>
    <xf numFmtId="3" fontId="8" fillId="35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74" fillId="36" borderId="17" xfId="0" applyFont="1" applyFill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0" fontId="74" fillId="0" borderId="10" xfId="0" applyFont="1" applyBorder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0" fontId="75" fillId="0" borderId="0" xfId="0" applyFont="1" applyAlignment="1" applyProtection="1">
      <alignment horizontal="center"/>
      <protection locked="0"/>
    </xf>
    <xf numFmtId="0" fontId="74" fillId="36" borderId="18" xfId="0" applyFont="1" applyFill="1" applyBorder="1" applyAlignment="1" applyProtection="1">
      <alignment/>
      <protection/>
    </xf>
    <xf numFmtId="0" fontId="74" fillId="36" borderId="18" xfId="0" applyFont="1" applyFill="1" applyBorder="1" applyAlignment="1" applyProtection="1">
      <alignment horizontal="center"/>
      <protection/>
    </xf>
    <xf numFmtId="0" fontId="74" fillId="36" borderId="17" xfId="0" applyFont="1" applyFill="1" applyBorder="1" applyAlignment="1" applyProtection="1">
      <alignment/>
      <protection/>
    </xf>
    <xf numFmtId="164" fontId="74" fillId="36" borderId="17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 locked="0"/>
    </xf>
    <xf numFmtId="0" fontId="40" fillId="0" borderId="0" xfId="55" applyFont="1" applyAlignment="1" quotePrefix="1">
      <alignment horizontal="left"/>
      <protection/>
    </xf>
    <xf numFmtId="0" fontId="40" fillId="0" borderId="0" xfId="55" applyFont="1">
      <alignment/>
      <protection/>
    </xf>
    <xf numFmtId="0" fontId="41" fillId="0" borderId="0" xfId="55" applyFont="1" applyProtection="1">
      <alignment/>
      <protection locked="0"/>
    </xf>
    <xf numFmtId="0" fontId="42" fillId="0" borderId="0" xfId="55" applyFont="1" applyProtection="1">
      <alignment/>
      <protection locked="0"/>
    </xf>
    <xf numFmtId="0" fontId="42" fillId="0" borderId="0" xfId="55" applyFont="1" applyAlignment="1">
      <alignment horizontal="right"/>
      <protection/>
    </xf>
    <xf numFmtId="0" fontId="42" fillId="0" borderId="10" xfId="55" applyFont="1" applyBorder="1" applyProtection="1">
      <alignment/>
      <protection locked="0"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6" fillId="0" borderId="0" xfId="55" applyFont="1">
      <alignment/>
      <protection/>
    </xf>
    <xf numFmtId="2" fontId="44" fillId="0" borderId="10" xfId="55" applyNumberFormat="1" applyFont="1" applyBorder="1" applyAlignment="1">
      <alignment horizontal="center"/>
      <protection/>
    </xf>
    <xf numFmtId="0" fontId="42" fillId="0" borderId="0" xfId="55" applyFont="1" applyBorder="1" applyAlignment="1">
      <alignment horizontal="right"/>
      <protection/>
    </xf>
    <xf numFmtId="0" fontId="42" fillId="0" borderId="0" xfId="55" applyFont="1" applyAlignment="1">
      <alignment horizontal="left"/>
      <protection/>
    </xf>
    <xf numFmtId="165" fontId="44" fillId="0" borderId="10" xfId="55" applyNumberFormat="1" applyFont="1" applyBorder="1" applyAlignment="1">
      <alignment horizontal="center"/>
      <protection/>
    </xf>
    <xf numFmtId="2" fontId="42" fillId="0" borderId="0" xfId="55" applyNumberFormat="1" applyFont="1" applyAlignment="1">
      <alignment horizontal="center"/>
      <protection/>
    </xf>
    <xf numFmtId="0" fontId="44" fillId="0" borderId="0" xfId="55" applyFont="1" applyAlignment="1">
      <alignment horizontal="left"/>
      <protection/>
    </xf>
    <xf numFmtId="0" fontId="44" fillId="0" borderId="0" xfId="55" applyNumberFormat="1" applyFont="1" applyAlignment="1">
      <alignment horizontal="center"/>
      <protection/>
    </xf>
    <xf numFmtId="2" fontId="44" fillId="0" borderId="19" xfId="55" applyNumberFormat="1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45" fillId="0" borderId="0" xfId="55" applyFont="1" applyBorder="1">
      <alignment/>
      <protection/>
    </xf>
    <xf numFmtId="2" fontId="42" fillId="0" borderId="0" xfId="55" applyNumberFormat="1" applyFont="1" applyBorder="1" applyAlignment="1">
      <alignment horizontal="center"/>
      <protection/>
    </xf>
    <xf numFmtId="0" fontId="42" fillId="0" borderId="0" xfId="55" applyFont="1" applyBorder="1" applyAlignment="1">
      <alignment horizontal="left"/>
      <protection/>
    </xf>
    <xf numFmtId="0" fontId="47" fillId="37" borderId="20" xfId="55" applyFont="1" applyFill="1" applyBorder="1" applyAlignment="1">
      <alignment horizontal="center"/>
      <protection/>
    </xf>
    <xf numFmtId="0" fontId="47" fillId="37" borderId="21" xfId="55" applyFont="1" applyFill="1" applyBorder="1" applyAlignment="1">
      <alignment horizontal="center"/>
      <protection/>
    </xf>
    <xf numFmtId="166" fontId="48" fillId="0" borderId="22" xfId="55" applyNumberFormat="1" applyFont="1" applyBorder="1" applyAlignment="1">
      <alignment horizontal="center"/>
      <protection/>
    </xf>
    <xf numFmtId="0" fontId="42" fillId="0" borderId="22" xfId="55" applyFont="1" applyBorder="1" applyAlignment="1" applyProtection="1">
      <alignment horizontal="center"/>
      <protection locked="0"/>
    </xf>
    <xf numFmtId="166" fontId="42" fillId="0" borderId="22" xfId="55" applyNumberFormat="1" applyFont="1" applyBorder="1" applyAlignment="1" applyProtection="1">
      <alignment horizontal="center"/>
      <protection locked="0"/>
    </xf>
    <xf numFmtId="0" fontId="42" fillId="0" borderId="22" xfId="55" applyFont="1" applyBorder="1" applyProtection="1">
      <alignment/>
      <protection locked="0"/>
    </xf>
    <xf numFmtId="2" fontId="42" fillId="0" borderId="22" xfId="55" applyNumberFormat="1" applyFont="1" applyBorder="1" applyAlignment="1" applyProtection="1">
      <alignment horizontal="center"/>
      <protection locked="0"/>
    </xf>
    <xf numFmtId="2" fontId="48" fillId="0" borderId="22" xfId="55" applyNumberFormat="1" applyFont="1" applyBorder="1" applyAlignment="1">
      <alignment horizontal="center"/>
      <protection/>
    </xf>
    <xf numFmtId="166" fontId="48" fillId="0" borderId="23" xfId="55" applyNumberFormat="1" applyFont="1" applyBorder="1" applyAlignment="1">
      <alignment horizontal="center"/>
      <protection/>
    </xf>
    <xf numFmtId="0" fontId="42" fillId="0" borderId="23" xfId="55" applyFont="1" applyBorder="1" applyAlignment="1" applyProtection="1">
      <alignment horizontal="center"/>
      <protection locked="0"/>
    </xf>
    <xf numFmtId="166" fontId="42" fillId="0" borderId="23" xfId="55" applyNumberFormat="1" applyFont="1" applyBorder="1" applyAlignment="1" applyProtection="1">
      <alignment horizontal="center"/>
      <protection locked="0"/>
    </xf>
    <xf numFmtId="0" fontId="42" fillId="0" borderId="23" xfId="55" applyFont="1" applyBorder="1" applyAlignment="1" applyProtection="1">
      <alignment horizontal="left"/>
      <protection locked="0"/>
    </xf>
    <xf numFmtId="2" fontId="42" fillId="0" borderId="23" xfId="55" applyNumberFormat="1" applyFont="1" applyBorder="1" applyAlignment="1" applyProtection="1">
      <alignment horizontal="center"/>
      <protection locked="0"/>
    </xf>
    <xf numFmtId="2" fontId="48" fillId="0" borderId="23" xfId="55" applyNumberFormat="1" applyFont="1" applyBorder="1" applyAlignment="1">
      <alignment horizontal="center"/>
      <protection/>
    </xf>
    <xf numFmtId="0" fontId="42" fillId="0" borderId="23" xfId="55" applyFont="1" applyBorder="1" applyProtection="1">
      <alignment/>
      <protection locked="0"/>
    </xf>
    <xf numFmtId="2" fontId="48" fillId="0" borderId="21" xfId="55" applyNumberFormat="1" applyFont="1" applyBorder="1" applyAlignment="1">
      <alignment horizontal="center"/>
      <protection/>
    </xf>
    <xf numFmtId="0" fontId="42" fillId="0" borderId="21" xfId="55" applyFont="1" applyBorder="1" applyAlignment="1" applyProtection="1">
      <alignment horizontal="center"/>
      <protection locked="0"/>
    </xf>
    <xf numFmtId="166" fontId="42" fillId="0" borderId="21" xfId="55" applyNumberFormat="1" applyFont="1" applyBorder="1" applyAlignment="1" applyProtection="1">
      <alignment horizontal="center"/>
      <protection locked="0"/>
    </xf>
    <xf numFmtId="0" fontId="42" fillId="0" borderId="21" xfId="55" applyFont="1" applyBorder="1" applyProtection="1">
      <alignment/>
      <protection locked="0"/>
    </xf>
    <xf numFmtId="2" fontId="42" fillId="0" borderId="21" xfId="55" applyNumberFormat="1" applyFont="1" applyBorder="1" applyAlignment="1" applyProtection="1">
      <alignment horizontal="center"/>
      <protection locked="0"/>
    </xf>
    <xf numFmtId="0" fontId="42" fillId="0" borderId="11" xfId="55" applyFont="1" applyBorder="1" applyAlignment="1">
      <alignment horizontal="center"/>
      <protection/>
    </xf>
    <xf numFmtId="2" fontId="42" fillId="0" borderId="21" xfId="55" applyNumberFormat="1" applyFont="1" applyBorder="1" applyAlignment="1">
      <alignment horizontal="center"/>
      <protection/>
    </xf>
    <xf numFmtId="0" fontId="42" fillId="0" borderId="0" xfId="55" applyFont="1" applyAlignment="1">
      <alignment horizontal="center"/>
      <protection/>
    </xf>
    <xf numFmtId="166" fontId="44" fillId="37" borderId="10" xfId="55" applyNumberFormat="1" applyFont="1" applyFill="1" applyBorder="1" applyAlignment="1" applyProtection="1">
      <alignment horizontal="left"/>
      <protection locked="0"/>
    </xf>
    <xf numFmtId="0" fontId="49" fillId="0" borderId="0" xfId="55" applyFont="1">
      <alignment/>
      <protection/>
    </xf>
    <xf numFmtId="1" fontId="44" fillId="0" borderId="0" xfId="55" applyNumberFormat="1" applyFont="1" applyAlignment="1">
      <alignment horizontal="left"/>
      <protection/>
    </xf>
    <xf numFmtId="0" fontId="42" fillId="37" borderId="20" xfId="55" applyFont="1" applyFill="1" applyBorder="1">
      <alignment/>
      <protection/>
    </xf>
    <xf numFmtId="0" fontId="42" fillId="37" borderId="12" xfId="55" applyFont="1" applyFill="1" applyBorder="1">
      <alignment/>
      <protection/>
    </xf>
    <xf numFmtId="0" fontId="42" fillId="37" borderId="24" xfId="55" applyFont="1" applyFill="1" applyBorder="1">
      <alignment/>
      <protection/>
    </xf>
    <xf numFmtId="0" fontId="42" fillId="37" borderId="21" xfId="55" applyFont="1" applyFill="1" applyBorder="1">
      <alignment/>
      <protection/>
    </xf>
    <xf numFmtId="0" fontId="42" fillId="37" borderId="25" xfId="55" applyFont="1" applyFill="1" applyBorder="1">
      <alignment/>
      <protection/>
    </xf>
    <xf numFmtId="0" fontId="42" fillId="37" borderId="26" xfId="55" applyFont="1" applyFill="1" applyBorder="1">
      <alignment/>
      <protection/>
    </xf>
    <xf numFmtId="1" fontId="42" fillId="0" borderId="22" xfId="55" applyNumberFormat="1" applyFont="1" applyBorder="1" applyAlignment="1">
      <alignment horizontal="center"/>
      <protection/>
    </xf>
    <xf numFmtId="0" fontId="48" fillId="0" borderId="22" xfId="55" applyFont="1" applyBorder="1" applyAlignment="1">
      <alignment horizontal="center"/>
      <protection/>
    </xf>
    <xf numFmtId="0" fontId="42" fillId="0" borderId="27" xfId="55" applyFont="1" applyBorder="1" applyProtection="1">
      <alignment/>
      <protection locked="0"/>
    </xf>
    <xf numFmtId="0" fontId="42" fillId="0" borderId="28" xfId="55" applyFont="1" applyBorder="1" applyProtection="1">
      <alignment/>
      <protection locked="0"/>
    </xf>
    <xf numFmtId="1" fontId="42" fillId="0" borderId="23" xfId="55" applyNumberFormat="1" applyFont="1" applyBorder="1" applyAlignment="1">
      <alignment horizontal="center"/>
      <protection/>
    </xf>
    <xf numFmtId="0" fontId="48" fillId="0" borderId="23" xfId="55" applyFont="1" applyBorder="1" applyAlignment="1">
      <alignment horizontal="center"/>
      <protection/>
    </xf>
    <xf numFmtId="0" fontId="42" fillId="0" borderId="29" xfId="55" applyFont="1" applyBorder="1" applyProtection="1">
      <alignment/>
      <protection locked="0"/>
    </xf>
    <xf numFmtId="0" fontId="42" fillId="0" borderId="30" xfId="55" applyFont="1" applyBorder="1" applyProtection="1">
      <alignment/>
      <protection locked="0"/>
    </xf>
    <xf numFmtId="1" fontId="42" fillId="0" borderId="21" xfId="55" applyNumberFormat="1" applyFont="1" applyBorder="1" applyAlignment="1">
      <alignment horizontal="center"/>
      <protection/>
    </xf>
    <xf numFmtId="0" fontId="48" fillId="0" borderId="21" xfId="55" applyFont="1" applyBorder="1" applyAlignment="1">
      <alignment horizontal="center"/>
      <protection/>
    </xf>
    <xf numFmtId="0" fontId="42" fillId="0" borderId="25" xfId="55" applyFont="1" applyBorder="1" applyProtection="1">
      <alignment/>
      <protection locked="0"/>
    </xf>
    <xf numFmtId="0" fontId="42" fillId="0" borderId="26" xfId="55" applyFont="1" applyBorder="1" applyProtection="1">
      <alignment/>
      <protection locked="0"/>
    </xf>
    <xf numFmtId="2" fontId="42" fillId="0" borderId="11" xfId="55" applyNumberFormat="1" applyFont="1" applyBorder="1" applyAlignment="1">
      <alignment horizontal="center"/>
      <protection/>
    </xf>
    <xf numFmtId="0" fontId="44" fillId="0" borderId="0" xfId="55" applyFont="1" applyBorder="1">
      <alignment/>
      <protection/>
    </xf>
    <xf numFmtId="1" fontId="42" fillId="0" borderId="0" xfId="55" applyNumberFormat="1" applyFont="1" applyAlignment="1">
      <alignment horizontal="left"/>
      <protection/>
    </xf>
    <xf numFmtId="2" fontId="44" fillId="37" borderId="0" xfId="55" applyNumberFormat="1" applyFont="1" applyFill="1" applyProtection="1">
      <alignment/>
      <protection locked="0"/>
    </xf>
    <xf numFmtId="0" fontId="50" fillId="0" borderId="0" xfId="55" applyFont="1">
      <alignment/>
      <protection/>
    </xf>
    <xf numFmtId="0" fontId="50" fillId="0" borderId="0" xfId="55" applyFont="1" applyBorder="1">
      <alignment/>
      <protection/>
    </xf>
    <xf numFmtId="0" fontId="42" fillId="0" borderId="0" xfId="55" applyFont="1" applyBorder="1" applyProtection="1">
      <alignment/>
      <protection locked="0"/>
    </xf>
    <xf numFmtId="0" fontId="42" fillId="0" borderId="10" xfId="55" applyFont="1" applyBorder="1">
      <alignment/>
      <protection/>
    </xf>
    <xf numFmtId="2" fontId="42" fillId="0" borderId="10" xfId="55" applyNumberFormat="1" applyFont="1" applyBorder="1" applyProtection="1">
      <alignment/>
      <protection/>
    </xf>
    <xf numFmtId="0" fontId="50" fillId="0" borderId="10" xfId="55" applyFont="1" applyBorder="1">
      <alignment/>
      <protection/>
    </xf>
    <xf numFmtId="2" fontId="44" fillId="0" borderId="0" xfId="55" applyNumberFormat="1" applyFont="1" applyBorder="1" applyProtection="1">
      <alignment/>
      <protection locked="0"/>
    </xf>
    <xf numFmtId="2" fontId="42" fillId="0" borderId="0" xfId="55" applyNumberFormat="1" applyFont="1" applyProtection="1">
      <alignment/>
      <protection/>
    </xf>
    <xf numFmtId="2" fontId="44" fillId="0" borderId="0" xfId="55" applyNumberFormat="1" applyFont="1" applyProtection="1">
      <alignment/>
      <protection/>
    </xf>
    <xf numFmtId="165" fontId="44" fillId="0" borderId="0" xfId="55" applyNumberFormat="1" applyFont="1">
      <alignment/>
      <protection/>
    </xf>
    <xf numFmtId="0" fontId="42" fillId="37" borderId="10" xfId="55" applyFont="1" applyFill="1" applyBorder="1" applyAlignment="1" applyProtection="1">
      <alignment horizontal="center"/>
      <protection locked="0"/>
    </xf>
    <xf numFmtId="165" fontId="42" fillId="0" borderId="10" xfId="55" applyNumberFormat="1" applyFont="1" applyBorder="1">
      <alignment/>
      <protection/>
    </xf>
    <xf numFmtId="0" fontId="50" fillId="0" borderId="0" xfId="55" applyFont="1" applyAlignment="1">
      <alignment horizontal="right"/>
      <protection/>
    </xf>
    <xf numFmtId="0" fontId="42" fillId="0" borderId="0" xfId="55" applyFont="1" applyAlignment="1" applyProtection="1">
      <alignment horizontal="center"/>
      <protection locked="0"/>
    </xf>
    <xf numFmtId="165" fontId="42" fillId="0" borderId="0" xfId="55" applyNumberFormat="1" applyFont="1">
      <alignment/>
      <protection/>
    </xf>
    <xf numFmtId="0" fontId="6" fillId="0" borderId="0" xfId="55" applyFont="1" applyAlignment="1">
      <alignment horizontal="right"/>
      <protection/>
    </xf>
    <xf numFmtId="2" fontId="42" fillId="37" borderId="0" xfId="55" applyNumberFormat="1" applyFont="1" applyFill="1" applyProtection="1">
      <alignment/>
      <protection locked="0"/>
    </xf>
    <xf numFmtId="2" fontId="42" fillId="37" borderId="10" xfId="55" applyNumberFormat="1" applyFont="1" applyFill="1" applyBorder="1" applyProtection="1">
      <alignment/>
      <protection locked="0"/>
    </xf>
    <xf numFmtId="2" fontId="42" fillId="0" borderId="10" xfId="55" applyNumberFormat="1" applyFont="1" applyBorder="1" applyAlignment="1">
      <alignment horizontal="center"/>
      <protection/>
    </xf>
    <xf numFmtId="166" fontId="51" fillId="0" borderId="22" xfId="55" applyNumberFormat="1" applyFont="1" applyBorder="1" applyAlignment="1">
      <alignment horizontal="center"/>
      <protection/>
    </xf>
    <xf numFmtId="172" fontId="52" fillId="0" borderId="22" xfId="55" applyNumberFormat="1" applyFont="1" applyBorder="1">
      <alignment/>
      <protection/>
    </xf>
    <xf numFmtId="172" fontId="52" fillId="0" borderId="22" xfId="55" applyNumberFormat="1" applyFont="1" applyBorder="1" applyAlignment="1">
      <alignment horizontal="center"/>
      <protection/>
    </xf>
    <xf numFmtId="166" fontId="51" fillId="0" borderId="23" xfId="55" applyNumberFormat="1" applyFont="1" applyBorder="1" applyAlignment="1">
      <alignment horizontal="center"/>
      <protection/>
    </xf>
    <xf numFmtId="172" fontId="52" fillId="0" borderId="23" xfId="55" applyNumberFormat="1" applyFont="1" applyBorder="1">
      <alignment/>
      <protection/>
    </xf>
    <xf numFmtId="172" fontId="52" fillId="0" borderId="23" xfId="55" applyNumberFormat="1" applyFont="1" applyBorder="1" applyAlignment="1">
      <alignment horizontal="center"/>
      <protection/>
    </xf>
    <xf numFmtId="166" fontId="51" fillId="0" borderId="31" xfId="55" applyNumberFormat="1" applyFont="1" applyBorder="1" applyAlignment="1">
      <alignment horizontal="center"/>
      <protection/>
    </xf>
    <xf numFmtId="172" fontId="52" fillId="0" borderId="31" xfId="55" applyNumberFormat="1" applyFont="1" applyBorder="1">
      <alignment/>
      <protection/>
    </xf>
    <xf numFmtId="172" fontId="52" fillId="0" borderId="31" xfId="55" applyNumberFormat="1" applyFont="1" applyBorder="1" applyAlignment="1">
      <alignment horizontal="center"/>
      <protection/>
    </xf>
    <xf numFmtId="166" fontId="44" fillId="0" borderId="11" xfId="55" applyNumberFormat="1" applyFont="1" applyBorder="1" applyAlignment="1">
      <alignment horizontal="center"/>
      <protection/>
    </xf>
    <xf numFmtId="166" fontId="42" fillId="0" borderId="0" xfId="55" applyNumberFormat="1" applyFont="1" applyBorder="1" applyAlignment="1">
      <alignment horizontal="center"/>
      <protection/>
    </xf>
    <xf numFmtId="166" fontId="53" fillId="0" borderId="0" xfId="55" applyNumberFormat="1" applyFont="1" applyAlignment="1">
      <alignment horizontal="left"/>
      <protection/>
    </xf>
    <xf numFmtId="1" fontId="53" fillId="0" borderId="0" xfId="55" applyNumberFormat="1" applyFont="1" applyAlignment="1">
      <alignment horizontal="center"/>
      <protection/>
    </xf>
    <xf numFmtId="0" fontId="48" fillId="0" borderId="22" xfId="55" applyFont="1" applyBorder="1" applyAlignment="1" applyProtection="1">
      <alignment horizontal="center"/>
      <protection/>
    </xf>
    <xf numFmtId="172" fontId="42" fillId="0" borderId="27" xfId="55" applyNumberFormat="1" applyFont="1" applyBorder="1" applyProtection="1">
      <alignment/>
      <protection/>
    </xf>
    <xf numFmtId="0" fontId="48" fillId="0" borderId="23" xfId="55" applyFont="1" applyBorder="1" applyAlignment="1" applyProtection="1">
      <alignment horizontal="center"/>
      <protection/>
    </xf>
    <xf numFmtId="172" fontId="42" fillId="0" borderId="29" xfId="55" applyNumberFormat="1" applyFont="1" applyBorder="1" applyProtection="1">
      <alignment/>
      <protection/>
    </xf>
    <xf numFmtId="0" fontId="48" fillId="0" borderId="31" xfId="55" applyFont="1" applyBorder="1" applyAlignment="1" applyProtection="1">
      <alignment horizontal="center"/>
      <protection/>
    </xf>
    <xf numFmtId="172" fontId="42" fillId="0" borderId="32" xfId="55" applyNumberFormat="1" applyFont="1" applyBorder="1" applyProtection="1">
      <alignment/>
      <protection/>
    </xf>
    <xf numFmtId="0" fontId="52" fillId="0" borderId="0" xfId="55" applyFont="1">
      <alignment/>
      <protection/>
    </xf>
    <xf numFmtId="0" fontId="54" fillId="0" borderId="0" xfId="55" applyFont="1">
      <alignment/>
      <protection/>
    </xf>
    <xf numFmtId="0" fontId="52" fillId="0" borderId="33" xfId="55" applyFont="1" applyBorder="1" applyProtection="1">
      <alignment/>
      <protection locked="0"/>
    </xf>
    <xf numFmtId="0" fontId="52" fillId="0" borderId="34" xfId="55" applyFont="1" applyBorder="1" applyProtection="1">
      <alignment/>
      <protection locked="0"/>
    </xf>
    <xf numFmtId="0" fontId="42" fillId="0" borderId="34" xfId="55" applyFont="1" applyBorder="1" applyProtection="1">
      <alignment/>
      <protection locked="0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9" fillId="38" borderId="35" xfId="0" applyFont="1" applyFill="1" applyBorder="1" applyAlignment="1" applyProtection="1">
      <alignment/>
      <protection/>
    </xf>
    <xf numFmtId="0" fontId="9" fillId="38" borderId="36" xfId="0" applyFont="1" applyFill="1" applyBorder="1" applyAlignment="1" applyProtection="1">
      <alignment horizontal="center"/>
      <protection/>
    </xf>
    <xf numFmtId="0" fontId="9" fillId="39" borderId="36" xfId="0" applyFont="1" applyFill="1" applyBorder="1" applyAlignment="1" applyProtection="1">
      <alignment horizontal="center"/>
      <protection/>
    </xf>
    <xf numFmtId="0" fontId="9" fillId="38" borderId="37" xfId="0" applyFont="1" applyFill="1" applyBorder="1" applyAlignment="1" applyProtection="1">
      <alignment/>
      <protection/>
    </xf>
    <xf numFmtId="0" fontId="9" fillId="38" borderId="21" xfId="0" applyFont="1" applyFill="1" applyBorder="1" applyAlignment="1" applyProtection="1">
      <alignment horizontal="center"/>
      <protection/>
    </xf>
    <xf numFmtId="164" fontId="9" fillId="38" borderId="21" xfId="0" applyNumberFormat="1" applyFont="1" applyFill="1" applyBorder="1" applyAlignment="1" applyProtection="1">
      <alignment horizontal="center"/>
      <protection/>
    </xf>
    <xf numFmtId="0" fontId="10" fillId="40" borderId="38" xfId="0" applyFont="1" applyFill="1" applyBorder="1" applyAlignment="1" applyProtection="1">
      <alignment horizontal="center"/>
      <protection locked="0"/>
    </xf>
    <xf numFmtId="0" fontId="4" fillId="39" borderId="21" xfId="0" applyFont="1" applyFill="1" applyBorder="1" applyAlignment="1" applyProtection="1">
      <alignment horizontal="center"/>
      <protection/>
    </xf>
    <xf numFmtId="0" fontId="4" fillId="38" borderId="38" xfId="0" applyFont="1" applyFill="1" applyBorder="1" applyAlignment="1" applyProtection="1">
      <alignment horizontal="center"/>
      <protection/>
    </xf>
    <xf numFmtId="0" fontId="4" fillId="41" borderId="39" xfId="0" applyFont="1" applyFill="1" applyBorder="1" applyAlignment="1" applyProtection="1">
      <alignment/>
      <protection locked="0"/>
    </xf>
    <xf numFmtId="1" fontId="10" fillId="33" borderId="40" xfId="0" applyNumberFormat="1" applyFont="1" applyFill="1" applyBorder="1" applyAlignment="1" applyProtection="1">
      <alignment horizontal="center"/>
      <protection locked="0"/>
    </xf>
    <xf numFmtId="1" fontId="4" fillId="41" borderId="40" xfId="0" applyNumberFormat="1" applyFont="1" applyFill="1" applyBorder="1" applyAlignment="1" applyProtection="1">
      <alignment horizontal="center"/>
      <protection locked="0"/>
    </xf>
    <xf numFmtId="2" fontId="4" fillId="41" borderId="39" xfId="0" applyNumberFormat="1" applyFont="1" applyFill="1" applyBorder="1" applyAlignment="1" applyProtection="1">
      <alignment horizontal="center"/>
      <protection locked="0"/>
    </xf>
    <xf numFmtId="4" fontId="4" fillId="33" borderId="40" xfId="0" applyNumberFormat="1" applyFont="1" applyFill="1" applyBorder="1" applyAlignment="1" applyProtection="1">
      <alignment horizontal="center"/>
      <protection/>
    </xf>
    <xf numFmtId="4" fontId="4" fillId="33" borderId="41" xfId="0" applyNumberFormat="1" applyFont="1" applyFill="1" applyBorder="1" applyAlignment="1" applyProtection="1">
      <alignment horizontal="center"/>
      <protection/>
    </xf>
    <xf numFmtId="3" fontId="4" fillId="33" borderId="40" xfId="0" applyNumberFormat="1" applyFont="1" applyFill="1" applyBorder="1" applyAlignment="1" applyProtection="1">
      <alignment horizontal="center"/>
      <protection locked="0"/>
    </xf>
    <xf numFmtId="0" fontId="4" fillId="41" borderId="42" xfId="0" applyFont="1" applyFill="1" applyBorder="1" applyAlignment="1" applyProtection="1">
      <alignment/>
      <protection locked="0"/>
    </xf>
    <xf numFmtId="1" fontId="10" fillId="33" borderId="43" xfId="0" applyNumberFormat="1" applyFont="1" applyFill="1" applyBorder="1" applyAlignment="1" applyProtection="1">
      <alignment horizontal="center"/>
      <protection locked="0"/>
    </xf>
    <xf numFmtId="1" fontId="4" fillId="41" borderId="43" xfId="0" applyNumberFormat="1" applyFont="1" applyFill="1" applyBorder="1" applyAlignment="1" applyProtection="1">
      <alignment horizontal="center"/>
      <protection locked="0"/>
    </xf>
    <xf numFmtId="2" fontId="4" fillId="41" borderId="42" xfId="0" applyNumberFormat="1" applyFont="1" applyFill="1" applyBorder="1" applyAlignment="1" applyProtection="1">
      <alignment horizontal="center"/>
      <protection locked="0"/>
    </xf>
    <xf numFmtId="4" fontId="4" fillId="33" borderId="43" xfId="0" applyNumberFormat="1" applyFont="1" applyFill="1" applyBorder="1" applyAlignment="1" applyProtection="1">
      <alignment horizontal="center"/>
      <protection/>
    </xf>
    <xf numFmtId="3" fontId="4" fillId="33" borderId="43" xfId="0" applyNumberFormat="1" applyFont="1" applyFill="1" applyBorder="1" applyAlignment="1" applyProtection="1">
      <alignment horizontal="center"/>
      <protection locked="0"/>
    </xf>
    <xf numFmtId="2" fontId="4" fillId="41" borderId="4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6" fillId="0" borderId="0" xfId="0" applyFont="1" applyAlignment="1">
      <alignment/>
    </xf>
    <xf numFmtId="2" fontId="10" fillId="33" borderId="43" xfId="0" applyNumberFormat="1" applyFont="1" applyFill="1" applyBorder="1" applyAlignment="1" applyProtection="1">
      <alignment horizontal="center"/>
      <protection locked="0"/>
    </xf>
    <xf numFmtId="0" fontId="4" fillId="41" borderId="44" xfId="0" applyFont="1" applyFill="1" applyBorder="1" applyAlignment="1" applyProtection="1">
      <alignment/>
      <protection locked="0"/>
    </xf>
    <xf numFmtId="2" fontId="10" fillId="33" borderId="45" xfId="0" applyNumberFormat="1" applyFont="1" applyFill="1" applyBorder="1" applyAlignment="1" applyProtection="1">
      <alignment horizontal="center"/>
      <protection locked="0"/>
    </xf>
    <xf numFmtId="1" fontId="4" fillId="41" borderId="45" xfId="0" applyNumberFormat="1" applyFont="1" applyFill="1" applyBorder="1" applyAlignment="1" applyProtection="1">
      <alignment horizontal="center"/>
      <protection locked="0"/>
    </xf>
    <xf numFmtId="2" fontId="4" fillId="41" borderId="44" xfId="0" applyNumberFormat="1" applyFont="1" applyFill="1" applyBorder="1" applyAlignment="1" applyProtection="1">
      <alignment horizontal="center"/>
      <protection locked="0"/>
    </xf>
    <xf numFmtId="4" fontId="4" fillId="33" borderId="45" xfId="0" applyNumberFormat="1" applyFont="1" applyFill="1" applyBorder="1" applyAlignment="1" applyProtection="1">
      <alignment horizontal="center"/>
      <protection/>
    </xf>
    <xf numFmtId="3" fontId="4" fillId="33" borderId="45" xfId="0" applyNumberFormat="1" applyFont="1" applyFill="1" applyBorder="1" applyAlignment="1" applyProtection="1">
      <alignment horizontal="center"/>
      <protection locked="0"/>
    </xf>
    <xf numFmtId="0" fontId="4" fillId="41" borderId="10" xfId="0" applyFont="1" applyFill="1" applyBorder="1" applyAlignment="1" applyProtection="1">
      <alignment/>
      <protection locked="0"/>
    </xf>
    <xf numFmtId="2" fontId="10" fillId="33" borderId="21" xfId="0" applyNumberFormat="1" applyFont="1" applyFill="1" applyBorder="1" applyAlignment="1" applyProtection="1">
      <alignment horizontal="center"/>
      <protection locked="0"/>
    </xf>
    <xf numFmtId="1" fontId="4" fillId="41" borderId="21" xfId="0" applyNumberFormat="1" applyFont="1" applyFill="1" applyBorder="1" applyAlignment="1" applyProtection="1">
      <alignment horizontal="center"/>
      <protection/>
    </xf>
    <xf numFmtId="2" fontId="4" fillId="41" borderId="21" xfId="0" applyNumberFormat="1" applyFont="1" applyFill="1" applyBorder="1" applyAlignment="1" applyProtection="1">
      <alignment horizontal="center"/>
      <protection/>
    </xf>
    <xf numFmtId="4" fontId="10" fillId="33" borderId="21" xfId="0" applyNumberFormat="1" applyFont="1" applyFill="1" applyBorder="1" applyAlignment="1" applyProtection="1">
      <alignment horizontal="center"/>
      <protection/>
    </xf>
    <xf numFmtId="3" fontId="10" fillId="33" borderId="21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/>
      <protection/>
    </xf>
    <xf numFmtId="1" fontId="4" fillId="0" borderId="0" xfId="0" applyNumberFormat="1" applyFont="1" applyAlignment="1">
      <alignment horizontal="left"/>
    </xf>
    <xf numFmtId="2" fontId="10" fillId="42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 applyProtection="1">
      <alignment/>
      <protection/>
    </xf>
    <xf numFmtId="0" fontId="56" fillId="0" borderId="0" xfId="0" applyFont="1" applyAlignment="1">
      <alignment horizontal="right"/>
    </xf>
    <xf numFmtId="0" fontId="4" fillId="42" borderId="10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2" fontId="4" fillId="42" borderId="0" xfId="0" applyNumberFormat="1" applyFont="1" applyFill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2" fontId="4" fillId="42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115" zoomScaleNormal="115" zoomScalePageLayoutView="0" workbookViewId="0" topLeftCell="A1">
      <selection activeCell="C2" sqref="C2"/>
    </sheetView>
  </sheetViews>
  <sheetFormatPr defaultColWidth="9.140625" defaultRowHeight="12.75"/>
  <cols>
    <col min="1" max="1" width="18.140625" style="212" customWidth="1"/>
    <col min="2" max="3" width="9.140625" style="212" customWidth="1"/>
    <col min="4" max="4" width="19.421875" style="212" customWidth="1"/>
    <col min="5" max="5" width="11.00390625" style="212" customWidth="1"/>
    <col min="6" max="16384" width="9.140625" style="212" customWidth="1"/>
  </cols>
  <sheetData>
    <row r="1" spans="1:7" ht="22.5">
      <c r="A1" s="211" t="s">
        <v>92</v>
      </c>
      <c r="C1" s="213" t="s">
        <v>109</v>
      </c>
      <c r="D1" s="213"/>
      <c r="E1" s="213"/>
      <c r="G1" s="214" t="s">
        <v>93</v>
      </c>
    </row>
    <row r="5" spans="1:7" ht="13.5">
      <c r="A5" s="215" t="s">
        <v>94</v>
      </c>
      <c r="B5" s="216" t="s">
        <v>95</v>
      </c>
      <c r="C5" s="216" t="s">
        <v>96</v>
      </c>
      <c r="D5" s="216" t="s">
        <v>4</v>
      </c>
      <c r="E5" s="217" t="s">
        <v>97</v>
      </c>
      <c r="F5" s="217" t="s">
        <v>98</v>
      </c>
      <c r="G5" s="216" t="s">
        <v>99</v>
      </c>
    </row>
    <row r="6" spans="1:7" ht="13.5">
      <c r="A6" s="218"/>
      <c r="B6" s="219" t="s">
        <v>100</v>
      </c>
      <c r="C6" s="220" t="s">
        <v>100</v>
      </c>
      <c r="D6" s="220" t="s">
        <v>8</v>
      </c>
      <c r="E6" s="221">
        <v>1</v>
      </c>
      <c r="F6" s="222" t="s">
        <v>101</v>
      </c>
      <c r="G6" s="223" t="s">
        <v>9</v>
      </c>
    </row>
    <row r="7" spans="1:7" ht="16.5" customHeight="1">
      <c r="A7" s="224" t="s">
        <v>102</v>
      </c>
      <c r="B7" s="225">
        <v>2</v>
      </c>
      <c r="C7" s="226">
        <v>70</v>
      </c>
      <c r="D7" s="227">
        <v>11.3</v>
      </c>
      <c r="E7" s="228">
        <f>D7/C7*$E$6</f>
        <v>0.16142857142857145</v>
      </c>
      <c r="F7" s="229">
        <f>D7/C7*B7</f>
        <v>0.3228571428571429</v>
      </c>
      <c r="G7" s="230">
        <v>40</v>
      </c>
    </row>
    <row r="8" spans="1:7" ht="16.5" customHeight="1">
      <c r="A8" s="231" t="s">
        <v>103</v>
      </c>
      <c r="B8" s="232">
        <v>2</v>
      </c>
      <c r="C8" s="233">
        <v>50</v>
      </c>
      <c r="D8" s="234">
        <v>10.2</v>
      </c>
      <c r="E8" s="235">
        <f aca="true" t="shared" si="0" ref="E8:E14">D8/C8*$E$6</f>
        <v>0.204</v>
      </c>
      <c r="F8" s="235">
        <f>D8/C8*B8</f>
        <v>0.408</v>
      </c>
      <c r="G8" s="236">
        <v>21</v>
      </c>
    </row>
    <row r="9" spans="1:7" ht="16.5" customHeight="1">
      <c r="A9" s="231" t="s">
        <v>104</v>
      </c>
      <c r="B9" s="232">
        <v>12</v>
      </c>
      <c r="C9" s="233">
        <v>150</v>
      </c>
      <c r="D9" s="234">
        <f>2.65-0.4</f>
        <v>2.25</v>
      </c>
      <c r="E9" s="235">
        <f t="shared" si="0"/>
        <v>0.015</v>
      </c>
      <c r="F9" s="235">
        <f aca="true" t="shared" si="1" ref="F9:F14">D9/C9*B9</f>
        <v>0.18</v>
      </c>
      <c r="G9" s="236">
        <v>0</v>
      </c>
    </row>
    <row r="10" spans="1:8" ht="16.5" customHeight="1">
      <c r="A10" s="237"/>
      <c r="B10" s="232"/>
      <c r="C10" s="233">
        <v>50</v>
      </c>
      <c r="D10" s="238"/>
      <c r="E10" s="235">
        <f t="shared" si="0"/>
        <v>0</v>
      </c>
      <c r="F10" s="235">
        <f t="shared" si="1"/>
        <v>0</v>
      </c>
      <c r="G10" s="236">
        <f>+C10*F10</f>
        <v>0</v>
      </c>
      <c r="H10" s="239"/>
    </row>
    <row r="11" spans="1:8" ht="16.5" customHeight="1">
      <c r="A11" s="231"/>
      <c r="B11" s="232"/>
      <c r="C11" s="233">
        <v>50</v>
      </c>
      <c r="D11" s="234"/>
      <c r="E11" s="235">
        <f t="shared" si="0"/>
        <v>0</v>
      </c>
      <c r="F11" s="235">
        <f t="shared" si="1"/>
        <v>0</v>
      </c>
      <c r="G11" s="236">
        <f>+C11*F11</f>
        <v>0</v>
      </c>
      <c r="H11" s="239"/>
    </row>
    <row r="12" spans="1:7" ht="16.5" customHeight="1">
      <c r="A12" s="231"/>
      <c r="B12" s="240"/>
      <c r="C12" s="233">
        <v>50</v>
      </c>
      <c r="D12" s="234"/>
      <c r="E12" s="235">
        <f t="shared" si="0"/>
        <v>0</v>
      </c>
      <c r="F12" s="235">
        <f t="shared" si="1"/>
        <v>0</v>
      </c>
      <c r="G12" s="236">
        <f>+C12*F12</f>
        <v>0</v>
      </c>
    </row>
    <row r="13" spans="1:7" ht="16.5" customHeight="1">
      <c r="A13" s="231"/>
      <c r="B13" s="240"/>
      <c r="C13" s="233">
        <v>50</v>
      </c>
      <c r="D13" s="234"/>
      <c r="E13" s="235">
        <f t="shared" si="0"/>
        <v>0</v>
      </c>
      <c r="F13" s="235">
        <f t="shared" si="1"/>
        <v>0</v>
      </c>
      <c r="G13" s="236">
        <f>+C13*F13</f>
        <v>0</v>
      </c>
    </row>
    <row r="14" spans="1:7" ht="16.5" customHeight="1">
      <c r="A14" s="241"/>
      <c r="B14" s="242"/>
      <c r="C14" s="243">
        <v>50</v>
      </c>
      <c r="D14" s="244"/>
      <c r="E14" s="245">
        <f t="shared" si="0"/>
        <v>0</v>
      </c>
      <c r="F14" s="245">
        <f t="shared" si="1"/>
        <v>0</v>
      </c>
      <c r="G14" s="246">
        <f>+C14*F14</f>
        <v>0</v>
      </c>
    </row>
    <row r="15" spans="1:7" ht="12.75">
      <c r="A15" s="247" t="s">
        <v>105</v>
      </c>
      <c r="B15" s="248">
        <f>SUM(B7:B14)</f>
        <v>16</v>
      </c>
      <c r="C15" s="249"/>
      <c r="D15" s="250"/>
      <c r="E15" s="251">
        <f>SUM(E7:E14)</f>
        <v>0.38042857142857145</v>
      </c>
      <c r="F15" s="251">
        <f>SUM(F7:F14)</f>
        <v>0.9108571428571428</v>
      </c>
      <c r="G15" s="252"/>
    </row>
    <row r="17" spans="1:3" ht="12.75">
      <c r="A17" s="212" t="s">
        <v>106</v>
      </c>
      <c r="B17" s="253">
        <f>+(B7*G7/100+B8*G8/100+B9*G9/100+B10*G10/100+B11*G11/100+B12*G12/100+B13*G13/100+B14*G14/100)/B15*100</f>
        <v>7.625</v>
      </c>
      <c r="C17" s="212" t="s">
        <v>9</v>
      </c>
    </row>
    <row r="20" spans="4:7" ht="12.75">
      <c r="D20" s="254" t="s">
        <v>75</v>
      </c>
      <c r="E20" s="255">
        <v>5</v>
      </c>
      <c r="F20" s="256">
        <f>+F22+F21</f>
        <v>124</v>
      </c>
      <c r="G20" s="239"/>
    </row>
    <row r="21" spans="4:7" ht="12.75">
      <c r="D21" s="257" t="s">
        <v>76</v>
      </c>
      <c r="E21" s="258">
        <f>+E20-E22</f>
        <v>0.967741935483871</v>
      </c>
      <c r="F21" s="259">
        <v>24</v>
      </c>
      <c r="G21" s="260"/>
    </row>
    <row r="22" spans="4:7" ht="12.75">
      <c r="D22" s="261" t="s">
        <v>77</v>
      </c>
      <c r="E22" s="262">
        <f>+E20*F22/F20</f>
        <v>4.032258064516129</v>
      </c>
      <c r="F22" s="256">
        <v>100</v>
      </c>
      <c r="G22" s="239"/>
    </row>
    <row r="23" spans="4:7" ht="12.75">
      <c r="D23" s="257" t="s">
        <v>78</v>
      </c>
      <c r="E23" s="258">
        <f>+F15</f>
        <v>0.9108571428571428</v>
      </c>
      <c r="F23" s="259"/>
      <c r="G23" s="260"/>
    </row>
    <row r="24" spans="1:7" ht="12.75">
      <c r="A24" s="263" t="s">
        <v>107</v>
      </c>
      <c r="B24" s="264">
        <v>0</v>
      </c>
      <c r="C24" s="239" t="s">
        <v>36</v>
      </c>
      <c r="D24" s="261" t="s">
        <v>19</v>
      </c>
      <c r="E24" s="265">
        <f>+E22-E23</f>
        <v>3.121400921658986</v>
      </c>
      <c r="F24" s="31">
        <f>+E24*F22/E22</f>
        <v>77.41074285714285</v>
      </c>
      <c r="G24" s="239"/>
    </row>
    <row r="25" spans="1:7" ht="12.75">
      <c r="A25" s="263"/>
      <c r="B25" s="266"/>
      <c r="C25" s="239"/>
      <c r="D25" s="257" t="s">
        <v>81</v>
      </c>
      <c r="E25" s="258">
        <f>+B26*B24/60</f>
        <v>0</v>
      </c>
      <c r="F25" s="253"/>
      <c r="G25" s="260"/>
    </row>
    <row r="26" spans="1:7" ht="12.75">
      <c r="A26" s="263" t="s">
        <v>108</v>
      </c>
      <c r="B26" s="264">
        <v>0</v>
      </c>
      <c r="C26" s="239" t="s">
        <v>83</v>
      </c>
      <c r="D26" s="212" t="s">
        <v>21</v>
      </c>
      <c r="E26" s="262">
        <f>+E24-E25</f>
        <v>3.121400921658986</v>
      </c>
      <c r="F26" s="267">
        <f>+E26*F24/E24</f>
        <v>77.41074285714285</v>
      </c>
      <c r="G26" s="239"/>
    </row>
    <row r="27" spans="1:7" ht="12.75">
      <c r="A27" s="268"/>
      <c r="D27" s="261" t="s">
        <v>84</v>
      </c>
      <c r="E27" s="269">
        <v>0</v>
      </c>
      <c r="F27" s="267"/>
      <c r="G27" s="239"/>
    </row>
    <row r="28" spans="1:7" ht="12.75">
      <c r="A28" s="263"/>
      <c r="B28" s="270"/>
      <c r="C28" s="239"/>
      <c r="D28" s="257" t="s">
        <v>85</v>
      </c>
      <c r="E28" s="271">
        <v>0</v>
      </c>
      <c r="F28" s="253"/>
      <c r="G28" s="260"/>
    </row>
    <row r="29" spans="4:7" ht="12.75">
      <c r="D29" s="212" t="s">
        <v>87</v>
      </c>
      <c r="E29" s="265">
        <f>+E26-E27-E28</f>
        <v>3.121400921658986</v>
      </c>
      <c r="F29" s="31">
        <f>+E29*F26/E26</f>
        <v>77.41074285714285</v>
      </c>
      <c r="G29" s="23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zoomScale="130" zoomScaleNormal="130" zoomScalePageLayoutView="0" workbookViewId="0" topLeftCell="A1">
      <selection activeCell="B23" sqref="B23"/>
    </sheetView>
  </sheetViews>
  <sheetFormatPr defaultColWidth="11.421875" defaultRowHeight="12.75"/>
  <cols>
    <col min="1" max="1" width="8.8515625" style="103" customWidth="1"/>
    <col min="2" max="2" width="8.28125" style="103" customWidth="1"/>
    <col min="3" max="3" width="9.28125" style="103" customWidth="1"/>
    <col min="4" max="4" width="26.421875" style="103" customWidth="1"/>
    <col min="5" max="5" width="11.57421875" style="103" customWidth="1"/>
    <col min="6" max="6" width="8.7109375" style="103" customWidth="1"/>
    <col min="7" max="7" width="6.8515625" style="103" customWidth="1"/>
    <col min="8" max="16384" width="11.421875" style="103" customWidth="1"/>
  </cols>
  <sheetData>
    <row r="1" spans="1:6" ht="21">
      <c r="A1" s="97" t="s">
        <v>47</v>
      </c>
      <c r="B1" s="98"/>
      <c r="C1" s="99" t="s">
        <v>48</v>
      </c>
      <c r="D1" s="100"/>
      <c r="E1" s="101" t="s">
        <v>49</v>
      </c>
      <c r="F1" s="102"/>
    </row>
    <row r="2" spans="1:7" ht="12.75" customHeight="1">
      <c r="A2" s="104"/>
      <c r="B2" s="104"/>
      <c r="C2" s="105"/>
      <c r="D2" s="105"/>
      <c r="G2" s="105"/>
    </row>
    <row r="3" spans="1:7" ht="13.5" customHeight="1">
      <c r="A3" s="106" t="s">
        <v>50</v>
      </c>
      <c r="B3" s="107"/>
      <c r="C3" s="108">
        <f>+(G28+G42)/G30</f>
        <v>1.219684210526316</v>
      </c>
      <c r="E3" s="109" t="s">
        <v>51</v>
      </c>
      <c r="F3" s="108">
        <f>+E44</f>
        <v>6</v>
      </c>
      <c r="G3" s="110"/>
    </row>
    <row r="4" spans="1:7" ht="13.5" customHeight="1">
      <c r="A4" s="106" t="s">
        <v>52</v>
      </c>
      <c r="B4" s="107"/>
      <c r="C4" s="111">
        <f>+F48</f>
        <v>76.82600000000001</v>
      </c>
      <c r="E4" s="103" t="s">
        <v>53</v>
      </c>
      <c r="F4" s="112">
        <f>+E46</f>
        <v>5.2631578947368425</v>
      </c>
      <c r="G4" s="113"/>
    </row>
    <row r="5" spans="1:7" ht="13.5" customHeight="1">
      <c r="A5" s="107"/>
      <c r="B5" s="107"/>
      <c r="C5" s="114"/>
      <c r="E5" s="101" t="s">
        <v>54</v>
      </c>
      <c r="F5" s="115">
        <f>+E48</f>
        <v>4.043473684210527</v>
      </c>
      <c r="G5" s="113"/>
    </row>
    <row r="6" spans="2:7" s="116" customFormat="1" ht="12.75" customHeight="1">
      <c r="B6" s="117"/>
      <c r="C6" s="118"/>
      <c r="E6" s="109"/>
      <c r="F6" s="118"/>
      <c r="G6" s="119"/>
    </row>
    <row r="7" spans="2:7" ht="12.75" customHeight="1">
      <c r="B7" s="105"/>
      <c r="C7" s="105"/>
      <c r="D7" s="105"/>
      <c r="E7" s="105"/>
      <c r="F7" s="105"/>
      <c r="G7" s="105"/>
    </row>
    <row r="8" spans="1:7" ht="17.25" customHeight="1">
      <c r="A8" s="120" t="s">
        <v>55</v>
      </c>
      <c r="B8" s="120" t="s">
        <v>56</v>
      </c>
      <c r="C8" s="120" t="s">
        <v>57</v>
      </c>
      <c r="D8" s="120" t="s">
        <v>58</v>
      </c>
      <c r="E8" s="120" t="s">
        <v>59</v>
      </c>
      <c r="F8" s="120" t="s">
        <v>57</v>
      </c>
      <c r="G8" s="120" t="s">
        <v>60</v>
      </c>
    </row>
    <row r="9" spans="1:7" ht="12.75">
      <c r="A9" s="121" t="s">
        <v>61</v>
      </c>
      <c r="B9" s="121"/>
      <c r="C9" s="121" t="s">
        <v>61</v>
      </c>
      <c r="D9" s="121"/>
      <c r="E9" s="121" t="s">
        <v>62</v>
      </c>
      <c r="F9" s="121" t="s">
        <v>8</v>
      </c>
      <c r="G9" s="121" t="s">
        <v>8</v>
      </c>
    </row>
    <row r="10" spans="1:7" ht="12.75">
      <c r="A10" s="122">
        <f aca="true" t="shared" si="0" ref="A10:A26">+C10/(100-B10)*100</f>
        <v>2.5</v>
      </c>
      <c r="B10" s="123">
        <v>20</v>
      </c>
      <c r="C10" s="124">
        <v>2</v>
      </c>
      <c r="D10" s="125" t="s">
        <v>63</v>
      </c>
      <c r="E10" s="126">
        <v>0.8</v>
      </c>
      <c r="F10" s="127">
        <f aca="true" t="shared" si="1" ref="F10:F26">+E10/(100-B10)*100</f>
        <v>1</v>
      </c>
      <c r="G10" s="127">
        <f aca="true" t="shared" si="2" ref="G10:G26">+C10*F10</f>
        <v>2</v>
      </c>
    </row>
    <row r="11" spans="1:7" ht="12.75">
      <c r="A11" s="128">
        <f t="shared" si="0"/>
        <v>1.0526315789473684</v>
      </c>
      <c r="B11" s="129">
        <v>5</v>
      </c>
      <c r="C11" s="130">
        <v>1</v>
      </c>
      <c r="D11" s="131" t="s">
        <v>64</v>
      </c>
      <c r="E11" s="132">
        <v>4.5</v>
      </c>
      <c r="F11" s="133">
        <f t="shared" si="1"/>
        <v>4.736842105263158</v>
      </c>
      <c r="G11" s="133">
        <f t="shared" si="2"/>
        <v>4.736842105263158</v>
      </c>
    </row>
    <row r="12" spans="1:7" ht="12.75">
      <c r="A12" s="128">
        <f t="shared" si="0"/>
        <v>0.8</v>
      </c>
      <c r="B12" s="129"/>
      <c r="C12" s="130">
        <v>0.8</v>
      </c>
      <c r="D12" s="134" t="s">
        <v>65</v>
      </c>
      <c r="E12" s="132">
        <v>1.2</v>
      </c>
      <c r="F12" s="133">
        <f t="shared" si="1"/>
        <v>1.2</v>
      </c>
      <c r="G12" s="133">
        <f t="shared" si="2"/>
        <v>0.96</v>
      </c>
    </row>
    <row r="13" spans="1:7" ht="12.75">
      <c r="A13" s="128">
        <f t="shared" si="0"/>
        <v>0</v>
      </c>
      <c r="B13" s="129"/>
      <c r="C13" s="130"/>
      <c r="D13" s="134"/>
      <c r="E13" s="132"/>
      <c r="F13" s="133">
        <f t="shared" si="1"/>
        <v>0</v>
      </c>
      <c r="G13" s="133">
        <f t="shared" si="2"/>
        <v>0</v>
      </c>
    </row>
    <row r="14" spans="1:7" ht="12" customHeight="1">
      <c r="A14" s="128">
        <f t="shared" si="0"/>
        <v>0</v>
      </c>
      <c r="B14" s="129"/>
      <c r="C14" s="130"/>
      <c r="D14" s="134"/>
      <c r="E14" s="132"/>
      <c r="F14" s="133">
        <f t="shared" si="1"/>
        <v>0</v>
      </c>
      <c r="G14" s="133">
        <f t="shared" si="2"/>
        <v>0</v>
      </c>
    </row>
    <row r="15" spans="1:7" ht="12.75">
      <c r="A15" s="128">
        <f t="shared" si="0"/>
        <v>0</v>
      </c>
      <c r="B15" s="129"/>
      <c r="C15" s="130"/>
      <c r="D15" s="134"/>
      <c r="E15" s="132"/>
      <c r="F15" s="133">
        <f t="shared" si="1"/>
        <v>0</v>
      </c>
      <c r="G15" s="133">
        <f t="shared" si="2"/>
        <v>0</v>
      </c>
    </row>
    <row r="16" spans="1:7" ht="12.75">
      <c r="A16" s="128">
        <f t="shared" si="0"/>
        <v>0</v>
      </c>
      <c r="B16" s="129"/>
      <c r="C16" s="130"/>
      <c r="D16" s="134"/>
      <c r="E16" s="132"/>
      <c r="F16" s="133">
        <f t="shared" si="1"/>
        <v>0</v>
      </c>
      <c r="G16" s="133">
        <f t="shared" si="2"/>
        <v>0</v>
      </c>
    </row>
    <row r="17" spans="1:7" ht="12.75">
      <c r="A17" s="128">
        <f t="shared" si="0"/>
        <v>0</v>
      </c>
      <c r="B17" s="129"/>
      <c r="C17" s="130"/>
      <c r="D17" s="134"/>
      <c r="E17" s="132"/>
      <c r="F17" s="133">
        <f t="shared" si="1"/>
        <v>0</v>
      </c>
      <c r="G17" s="133">
        <f t="shared" si="2"/>
        <v>0</v>
      </c>
    </row>
    <row r="18" spans="1:7" ht="12.75">
      <c r="A18" s="128">
        <f t="shared" si="0"/>
        <v>0</v>
      </c>
      <c r="B18" s="129"/>
      <c r="C18" s="130"/>
      <c r="D18" s="134"/>
      <c r="E18" s="132"/>
      <c r="F18" s="133">
        <f t="shared" si="1"/>
        <v>0</v>
      </c>
      <c r="G18" s="133">
        <f t="shared" si="2"/>
        <v>0</v>
      </c>
    </row>
    <row r="19" spans="1:7" ht="12.75">
      <c r="A19" s="128">
        <f t="shared" si="0"/>
        <v>0</v>
      </c>
      <c r="B19" s="129"/>
      <c r="C19" s="130"/>
      <c r="D19" s="134"/>
      <c r="E19" s="132"/>
      <c r="F19" s="133">
        <f t="shared" si="1"/>
        <v>0</v>
      </c>
      <c r="G19" s="133">
        <f t="shared" si="2"/>
        <v>0</v>
      </c>
    </row>
    <row r="20" spans="1:7" ht="12.75">
      <c r="A20" s="128">
        <f t="shared" si="0"/>
        <v>0</v>
      </c>
      <c r="B20" s="129"/>
      <c r="C20" s="130"/>
      <c r="D20" s="134"/>
      <c r="E20" s="132"/>
      <c r="F20" s="133">
        <f t="shared" si="1"/>
        <v>0</v>
      </c>
      <c r="G20" s="133">
        <f t="shared" si="2"/>
        <v>0</v>
      </c>
    </row>
    <row r="21" spans="1:7" ht="12.75">
      <c r="A21" s="128">
        <f t="shared" si="0"/>
        <v>0</v>
      </c>
      <c r="B21" s="129"/>
      <c r="C21" s="130"/>
      <c r="D21" s="134"/>
      <c r="E21" s="132"/>
      <c r="F21" s="133">
        <f t="shared" si="1"/>
        <v>0</v>
      </c>
      <c r="G21" s="133">
        <f t="shared" si="2"/>
        <v>0</v>
      </c>
    </row>
    <row r="22" spans="1:7" ht="12.75">
      <c r="A22" s="128">
        <f t="shared" si="0"/>
        <v>0</v>
      </c>
      <c r="B22" s="129"/>
      <c r="C22" s="130"/>
      <c r="D22" s="134"/>
      <c r="E22" s="132"/>
      <c r="F22" s="133">
        <f t="shared" si="1"/>
        <v>0</v>
      </c>
      <c r="G22" s="133">
        <f t="shared" si="2"/>
        <v>0</v>
      </c>
    </row>
    <row r="23" spans="1:7" ht="12.75">
      <c r="A23" s="128">
        <f t="shared" si="0"/>
        <v>0</v>
      </c>
      <c r="B23" s="129"/>
      <c r="C23" s="130"/>
      <c r="D23" s="134"/>
      <c r="E23" s="132"/>
      <c r="F23" s="133">
        <f t="shared" si="1"/>
        <v>0</v>
      </c>
      <c r="G23" s="133">
        <f t="shared" si="2"/>
        <v>0</v>
      </c>
    </row>
    <row r="24" spans="1:7" ht="12.75">
      <c r="A24" s="128">
        <f t="shared" si="0"/>
        <v>0</v>
      </c>
      <c r="B24" s="129"/>
      <c r="C24" s="130"/>
      <c r="D24" s="134"/>
      <c r="E24" s="132"/>
      <c r="F24" s="133">
        <f t="shared" si="1"/>
        <v>0</v>
      </c>
      <c r="G24" s="133">
        <f t="shared" si="2"/>
        <v>0</v>
      </c>
    </row>
    <row r="25" spans="1:7" ht="12.75">
      <c r="A25" s="128">
        <f t="shared" si="0"/>
        <v>0</v>
      </c>
      <c r="B25" s="129"/>
      <c r="C25" s="130"/>
      <c r="D25" s="134"/>
      <c r="E25" s="132"/>
      <c r="F25" s="133">
        <f t="shared" si="1"/>
        <v>0</v>
      </c>
      <c r="G25" s="133">
        <f t="shared" si="2"/>
        <v>0</v>
      </c>
    </row>
    <row r="26" spans="1:7" ht="12.75">
      <c r="A26" s="128">
        <f t="shared" si="0"/>
        <v>0</v>
      </c>
      <c r="B26" s="129"/>
      <c r="C26" s="130"/>
      <c r="D26" s="134"/>
      <c r="E26" s="132"/>
      <c r="F26" s="133">
        <f t="shared" si="1"/>
        <v>0</v>
      </c>
      <c r="G26" s="133">
        <f t="shared" si="2"/>
        <v>0</v>
      </c>
    </row>
    <row r="27" spans="1:7" ht="12.75">
      <c r="A27" s="135"/>
      <c r="B27" s="136"/>
      <c r="C27" s="137"/>
      <c r="D27" s="138"/>
      <c r="E27" s="139"/>
      <c r="F27" s="135"/>
      <c r="G27" s="135"/>
    </row>
    <row r="28" spans="2:7" ht="12.75">
      <c r="B28" s="103" t="s">
        <v>66</v>
      </c>
      <c r="C28" s="140">
        <f>SUM(C10:C27)</f>
        <v>3.8</v>
      </c>
      <c r="D28" s="103" t="s">
        <v>67</v>
      </c>
      <c r="E28" s="112"/>
      <c r="F28" s="112" t="s">
        <v>33</v>
      </c>
      <c r="G28" s="141">
        <f>SUM(G10:G27)</f>
        <v>7.696842105263158</v>
      </c>
    </row>
    <row r="29" spans="3:7" ht="12.75">
      <c r="C29" s="142"/>
      <c r="E29" s="112"/>
      <c r="F29" s="112"/>
      <c r="G29" s="112"/>
    </row>
    <row r="30" spans="1:7" ht="12.75">
      <c r="A30" s="103" t="s">
        <v>68</v>
      </c>
      <c r="C30" s="143">
        <v>0.38</v>
      </c>
      <c r="D30" s="144"/>
      <c r="E30" s="103" t="s">
        <v>69</v>
      </c>
      <c r="G30" s="145">
        <f>INT(C28/C30)</f>
        <v>10</v>
      </c>
    </row>
    <row r="32" spans="1:7" ht="12.75">
      <c r="A32" s="146" t="s">
        <v>70</v>
      </c>
      <c r="B32" s="146" t="s">
        <v>70</v>
      </c>
      <c r="C32" s="146" t="s">
        <v>57</v>
      </c>
      <c r="D32" s="147" t="s">
        <v>71</v>
      </c>
      <c r="E32" s="148"/>
      <c r="F32" s="146" t="s">
        <v>57</v>
      </c>
      <c r="G32" s="146" t="s">
        <v>60</v>
      </c>
    </row>
    <row r="33" spans="1:7" ht="12.75">
      <c r="A33" s="149" t="s">
        <v>10</v>
      </c>
      <c r="B33" s="149" t="s">
        <v>72</v>
      </c>
      <c r="C33" s="149" t="s">
        <v>61</v>
      </c>
      <c r="D33" s="150"/>
      <c r="E33" s="151"/>
      <c r="F33" s="149" t="s">
        <v>8</v>
      </c>
      <c r="G33" s="149" t="s">
        <v>8</v>
      </c>
    </row>
    <row r="34" spans="1:7" ht="12.75">
      <c r="A34" s="152">
        <f>+G30</f>
        <v>10</v>
      </c>
      <c r="B34" s="123">
        <v>1</v>
      </c>
      <c r="C34" s="153">
        <f aca="true" t="shared" si="3" ref="C34:C40">+A34*B34</f>
        <v>10</v>
      </c>
      <c r="D34" s="154" t="s">
        <v>73</v>
      </c>
      <c r="E34" s="155"/>
      <c r="F34" s="126">
        <v>0.05</v>
      </c>
      <c r="G34" s="127">
        <f aca="true" t="shared" si="4" ref="G34:G40">+F34*C34</f>
        <v>0.5</v>
      </c>
    </row>
    <row r="35" spans="1:7" ht="12.75">
      <c r="A35" s="156">
        <f>+A34</f>
        <v>10</v>
      </c>
      <c r="B35" s="129">
        <v>0.08</v>
      </c>
      <c r="C35" s="157">
        <f t="shared" si="3"/>
        <v>0.8</v>
      </c>
      <c r="D35" s="158" t="s">
        <v>74</v>
      </c>
      <c r="E35" s="159"/>
      <c r="F35" s="132">
        <v>5</v>
      </c>
      <c r="G35" s="133">
        <f t="shared" si="4"/>
        <v>4</v>
      </c>
    </row>
    <row r="36" spans="1:7" ht="12.75">
      <c r="A36" s="156">
        <f>+A34</f>
        <v>10</v>
      </c>
      <c r="B36" s="129"/>
      <c r="C36" s="157">
        <f t="shared" si="3"/>
        <v>0</v>
      </c>
      <c r="D36" s="158"/>
      <c r="E36" s="159"/>
      <c r="F36" s="132"/>
      <c r="G36" s="133">
        <f t="shared" si="4"/>
        <v>0</v>
      </c>
    </row>
    <row r="37" spans="1:7" ht="12.75">
      <c r="A37" s="156">
        <f>+A36</f>
        <v>10</v>
      </c>
      <c r="B37" s="129"/>
      <c r="C37" s="157">
        <f t="shared" si="3"/>
        <v>0</v>
      </c>
      <c r="D37" s="158"/>
      <c r="E37" s="159"/>
      <c r="F37" s="132"/>
      <c r="G37" s="133">
        <f t="shared" si="4"/>
        <v>0</v>
      </c>
    </row>
    <row r="38" spans="1:7" ht="12.75">
      <c r="A38" s="156">
        <f>+A37</f>
        <v>10</v>
      </c>
      <c r="B38" s="129"/>
      <c r="C38" s="157">
        <f t="shared" si="3"/>
        <v>0</v>
      </c>
      <c r="D38" s="158"/>
      <c r="E38" s="159"/>
      <c r="F38" s="132"/>
      <c r="G38" s="133">
        <f t="shared" si="4"/>
        <v>0</v>
      </c>
    </row>
    <row r="39" spans="1:7" ht="12.75">
      <c r="A39" s="156">
        <f>+A38</f>
        <v>10</v>
      </c>
      <c r="B39" s="129"/>
      <c r="C39" s="157">
        <f t="shared" si="3"/>
        <v>0</v>
      </c>
      <c r="D39" s="158"/>
      <c r="E39" s="159"/>
      <c r="F39" s="132"/>
      <c r="G39" s="133">
        <f t="shared" si="4"/>
        <v>0</v>
      </c>
    </row>
    <row r="40" spans="1:7" ht="12.75">
      <c r="A40" s="156">
        <f>+A39</f>
        <v>10</v>
      </c>
      <c r="B40" s="129"/>
      <c r="C40" s="157">
        <f t="shared" si="3"/>
        <v>0</v>
      </c>
      <c r="D40" s="158"/>
      <c r="E40" s="159"/>
      <c r="F40" s="132"/>
      <c r="G40" s="133">
        <f t="shared" si="4"/>
        <v>0</v>
      </c>
    </row>
    <row r="41" spans="1:7" ht="12.75">
      <c r="A41" s="160"/>
      <c r="B41" s="136"/>
      <c r="C41" s="161"/>
      <c r="D41" s="162"/>
      <c r="E41" s="163"/>
      <c r="F41" s="139"/>
      <c r="G41" s="135"/>
    </row>
    <row r="42" spans="6:7" ht="12.75">
      <c r="F42" s="112"/>
      <c r="G42" s="164">
        <f>SUM(G34:G41)</f>
        <v>4.5</v>
      </c>
    </row>
    <row r="44" spans="1:7" ht="12.75">
      <c r="A44" s="165"/>
      <c r="B44" s="116"/>
      <c r="D44" s="166" t="s">
        <v>75</v>
      </c>
      <c r="E44" s="167">
        <v>6</v>
      </c>
      <c r="F44" s="103">
        <f>+F46+F45</f>
        <v>114</v>
      </c>
      <c r="G44" s="168"/>
    </row>
    <row r="45" spans="1:7" ht="12.75">
      <c r="A45" s="169"/>
      <c r="B45" s="170"/>
      <c r="D45" s="171" t="s">
        <v>76</v>
      </c>
      <c r="E45" s="172">
        <f>+E44-E46</f>
        <v>0.7368421052631575</v>
      </c>
      <c r="F45" s="102">
        <v>14</v>
      </c>
      <c r="G45" s="173"/>
    </row>
    <row r="46" spans="1:7" ht="12.75">
      <c r="A46" s="169"/>
      <c r="B46" s="174"/>
      <c r="D46" s="116" t="s">
        <v>77</v>
      </c>
      <c r="E46" s="175">
        <f>+E44*F46/F44</f>
        <v>5.2631578947368425</v>
      </c>
      <c r="F46" s="103">
        <v>100</v>
      </c>
      <c r="G46" s="168"/>
    </row>
    <row r="47" spans="4:7" ht="12.75">
      <c r="D47" s="171" t="s">
        <v>78</v>
      </c>
      <c r="E47" s="172">
        <f>+C3</f>
        <v>1.219684210526316</v>
      </c>
      <c r="F47" s="171"/>
      <c r="G47" s="173"/>
    </row>
    <row r="48" spans="4:7" ht="12.75">
      <c r="D48" s="116" t="s">
        <v>19</v>
      </c>
      <c r="E48" s="176">
        <f>+E46-E47</f>
        <v>4.043473684210527</v>
      </c>
      <c r="F48" s="177">
        <f>+E48*F46/E46</f>
        <v>76.82600000000001</v>
      </c>
      <c r="G48" s="168"/>
    </row>
    <row r="49" spans="1:7" ht="12.75">
      <c r="A49" s="101" t="s">
        <v>79</v>
      </c>
      <c r="B49" s="178">
        <v>20</v>
      </c>
      <c r="C49" s="103" t="s">
        <v>80</v>
      </c>
      <c r="D49" s="171" t="s">
        <v>81</v>
      </c>
      <c r="E49" s="172">
        <f>+B51*B49/60</f>
        <v>2.6666666666666665</v>
      </c>
      <c r="F49" s="179"/>
      <c r="G49" s="173"/>
    </row>
    <row r="50" spans="1:7" ht="12.75">
      <c r="A50" s="180"/>
      <c r="B50" s="181"/>
      <c r="C50" s="168"/>
      <c r="D50" s="103" t="s">
        <v>21</v>
      </c>
      <c r="E50" s="175">
        <f>+E48-E49</f>
        <v>1.3768070175438605</v>
      </c>
      <c r="F50" s="182">
        <f>+E50*F48/E48</f>
        <v>26.159333333333347</v>
      </c>
      <c r="G50" s="168"/>
    </row>
    <row r="51" spans="1:7" ht="12.75">
      <c r="A51" s="183" t="s">
        <v>82</v>
      </c>
      <c r="B51" s="178">
        <v>8</v>
      </c>
      <c r="C51" s="103" t="s">
        <v>83</v>
      </c>
      <c r="D51" s="116" t="s">
        <v>84</v>
      </c>
      <c r="E51" s="184">
        <v>0.2</v>
      </c>
      <c r="F51" s="182"/>
      <c r="G51" s="168"/>
    </row>
    <row r="52" spans="1:7" ht="12.75">
      <c r="A52" s="101"/>
      <c r="D52" s="171" t="s">
        <v>85</v>
      </c>
      <c r="E52" s="185">
        <v>0.3</v>
      </c>
      <c r="F52" s="179"/>
      <c r="G52" s="173"/>
    </row>
    <row r="53" spans="1:7" ht="12.75">
      <c r="A53" s="101" t="s">
        <v>86</v>
      </c>
      <c r="B53" s="186">
        <f>+B51*G30/60</f>
        <v>1.3333333333333333</v>
      </c>
      <c r="C53" s="103" t="s">
        <v>23</v>
      </c>
      <c r="D53" s="103" t="s">
        <v>87</v>
      </c>
      <c r="E53" s="176">
        <f>+E50-E51-E52</f>
        <v>0.8768070175438605</v>
      </c>
      <c r="F53" s="177">
        <f>+E53*F50/E50</f>
        <v>16.659333333333347</v>
      </c>
      <c r="G53" s="168"/>
    </row>
    <row r="54" spans="4:7" ht="12.75">
      <c r="D54" s="168"/>
      <c r="E54" s="168"/>
      <c r="F54" s="168"/>
      <c r="G54" s="168"/>
    </row>
    <row r="55" spans="4:7" ht="12.75">
      <c r="D55" s="168"/>
      <c r="E55" s="168"/>
      <c r="F55" s="168"/>
      <c r="G55" s="168"/>
    </row>
    <row r="56" spans="4:7" ht="12.75">
      <c r="D56" s="168"/>
      <c r="E56" s="168"/>
      <c r="F56" s="168"/>
      <c r="G56" s="168"/>
    </row>
    <row r="57" spans="4:7" ht="12.75">
      <c r="D57" s="168"/>
      <c r="E57" s="168"/>
      <c r="F57" s="168"/>
      <c r="G57" s="168"/>
    </row>
    <row r="58" spans="4:7" ht="12.75">
      <c r="D58" s="168"/>
      <c r="E58" s="168"/>
      <c r="F58" s="168"/>
      <c r="G58" s="168"/>
    </row>
    <row r="59" spans="4:7" ht="20.25" customHeight="1">
      <c r="D59" s="168"/>
      <c r="E59" s="168"/>
      <c r="F59" s="168"/>
      <c r="G59" s="168"/>
    </row>
    <row r="60" spans="1:7" ht="20.25" customHeight="1">
      <c r="A60" s="103" t="s">
        <v>88</v>
      </c>
      <c r="C60" s="103" t="str">
        <f>C1</f>
        <v>Kinkkukiusaus</v>
      </c>
      <c r="D60" s="168"/>
      <c r="E60" s="168"/>
      <c r="F60" s="168"/>
      <c r="G60" s="168"/>
    </row>
    <row r="61" spans="3:6" ht="19.5" customHeight="1">
      <c r="C61" s="120" t="s">
        <v>57</v>
      </c>
      <c r="D61" s="120" t="s">
        <v>58</v>
      </c>
      <c r="E61" s="120" t="s">
        <v>55</v>
      </c>
      <c r="F61" s="120" t="s">
        <v>56</v>
      </c>
    </row>
    <row r="62" spans="3:6" ht="12.75">
      <c r="C62" s="121" t="s">
        <v>61</v>
      </c>
      <c r="D62" s="121"/>
      <c r="E62" s="121" t="s">
        <v>61</v>
      </c>
      <c r="F62" s="121"/>
    </row>
    <row r="63" spans="3:6" ht="15">
      <c r="C63" s="187">
        <f aca="true" t="shared" si="5" ref="C63:D78">+C10</f>
        <v>2</v>
      </c>
      <c r="D63" s="188" t="str">
        <f t="shared" si="5"/>
        <v>Peruna</v>
      </c>
      <c r="E63" s="187">
        <f aca="true" t="shared" si="6" ref="E63:E78">+C63/(100-F63)*100</f>
        <v>2.5</v>
      </c>
      <c r="F63" s="189">
        <f aca="true" t="shared" si="7" ref="F63:F78">+B10</f>
        <v>20</v>
      </c>
    </row>
    <row r="64" spans="3:6" ht="15">
      <c r="C64" s="190">
        <f t="shared" si="5"/>
        <v>1</v>
      </c>
      <c r="D64" s="191" t="str">
        <f t="shared" si="5"/>
        <v>Kinkku</v>
      </c>
      <c r="E64" s="190">
        <f t="shared" si="6"/>
        <v>1.0526315789473684</v>
      </c>
      <c r="F64" s="192">
        <f t="shared" si="7"/>
        <v>5</v>
      </c>
    </row>
    <row r="65" spans="3:6" ht="15">
      <c r="C65" s="190">
        <f t="shared" si="5"/>
        <v>0.8</v>
      </c>
      <c r="D65" s="191" t="str">
        <f t="shared" si="5"/>
        <v>Maito</v>
      </c>
      <c r="E65" s="190">
        <f t="shared" si="6"/>
        <v>0.8</v>
      </c>
      <c r="F65" s="192">
        <f t="shared" si="7"/>
        <v>0</v>
      </c>
    </row>
    <row r="66" spans="3:6" ht="15">
      <c r="C66" s="190">
        <f t="shared" si="5"/>
        <v>0</v>
      </c>
      <c r="D66" s="191">
        <f t="shared" si="5"/>
        <v>0</v>
      </c>
      <c r="E66" s="190">
        <f t="shared" si="6"/>
        <v>0</v>
      </c>
      <c r="F66" s="192">
        <f t="shared" si="7"/>
        <v>0</v>
      </c>
    </row>
    <row r="67" spans="3:6" ht="15">
      <c r="C67" s="190">
        <f t="shared" si="5"/>
        <v>0</v>
      </c>
      <c r="D67" s="191">
        <f t="shared" si="5"/>
        <v>0</v>
      </c>
      <c r="E67" s="190">
        <f t="shared" si="6"/>
        <v>0</v>
      </c>
      <c r="F67" s="192">
        <f t="shared" si="7"/>
        <v>0</v>
      </c>
    </row>
    <row r="68" spans="3:6" ht="15">
      <c r="C68" s="190">
        <f t="shared" si="5"/>
        <v>0</v>
      </c>
      <c r="D68" s="191">
        <f t="shared" si="5"/>
        <v>0</v>
      </c>
      <c r="E68" s="190">
        <f t="shared" si="6"/>
        <v>0</v>
      </c>
      <c r="F68" s="192">
        <f t="shared" si="7"/>
        <v>0</v>
      </c>
    </row>
    <row r="69" spans="3:6" ht="15">
      <c r="C69" s="190">
        <f t="shared" si="5"/>
        <v>0</v>
      </c>
      <c r="D69" s="191">
        <f t="shared" si="5"/>
        <v>0</v>
      </c>
      <c r="E69" s="190">
        <f t="shared" si="6"/>
        <v>0</v>
      </c>
      <c r="F69" s="192">
        <f t="shared" si="7"/>
        <v>0</v>
      </c>
    </row>
    <row r="70" spans="3:6" ht="15">
      <c r="C70" s="190">
        <f t="shared" si="5"/>
        <v>0</v>
      </c>
      <c r="D70" s="191">
        <f t="shared" si="5"/>
        <v>0</v>
      </c>
      <c r="E70" s="190">
        <f t="shared" si="6"/>
        <v>0</v>
      </c>
      <c r="F70" s="192">
        <f t="shared" si="7"/>
        <v>0</v>
      </c>
    </row>
    <row r="71" spans="3:6" ht="15">
      <c r="C71" s="190">
        <f t="shared" si="5"/>
        <v>0</v>
      </c>
      <c r="D71" s="191">
        <f t="shared" si="5"/>
        <v>0</v>
      </c>
      <c r="E71" s="190">
        <f t="shared" si="6"/>
        <v>0</v>
      </c>
      <c r="F71" s="192">
        <f t="shared" si="7"/>
        <v>0</v>
      </c>
    </row>
    <row r="72" spans="3:6" ht="15">
      <c r="C72" s="190">
        <f t="shared" si="5"/>
        <v>0</v>
      </c>
      <c r="D72" s="191">
        <f t="shared" si="5"/>
        <v>0</v>
      </c>
      <c r="E72" s="190">
        <f t="shared" si="6"/>
        <v>0</v>
      </c>
      <c r="F72" s="192">
        <f t="shared" si="7"/>
        <v>0</v>
      </c>
    </row>
    <row r="73" spans="3:6" ht="15">
      <c r="C73" s="190">
        <f t="shared" si="5"/>
        <v>0</v>
      </c>
      <c r="D73" s="191">
        <f t="shared" si="5"/>
        <v>0</v>
      </c>
      <c r="E73" s="190">
        <f t="shared" si="6"/>
        <v>0</v>
      </c>
      <c r="F73" s="192">
        <f t="shared" si="7"/>
        <v>0</v>
      </c>
    </row>
    <row r="74" spans="3:6" ht="15">
      <c r="C74" s="190">
        <f t="shared" si="5"/>
        <v>0</v>
      </c>
      <c r="D74" s="191">
        <f t="shared" si="5"/>
        <v>0</v>
      </c>
      <c r="E74" s="190">
        <f t="shared" si="6"/>
        <v>0</v>
      </c>
      <c r="F74" s="192">
        <f t="shared" si="7"/>
        <v>0</v>
      </c>
    </row>
    <row r="75" spans="3:6" ht="15">
      <c r="C75" s="190">
        <f t="shared" si="5"/>
        <v>0</v>
      </c>
      <c r="D75" s="191">
        <f t="shared" si="5"/>
        <v>0</v>
      </c>
      <c r="E75" s="190">
        <f t="shared" si="6"/>
        <v>0</v>
      </c>
      <c r="F75" s="192">
        <f t="shared" si="7"/>
        <v>0</v>
      </c>
    </row>
    <row r="76" spans="3:6" ht="15">
      <c r="C76" s="190">
        <f t="shared" si="5"/>
        <v>0</v>
      </c>
      <c r="D76" s="191">
        <f t="shared" si="5"/>
        <v>0</v>
      </c>
      <c r="E76" s="190">
        <f t="shared" si="6"/>
        <v>0</v>
      </c>
      <c r="F76" s="192">
        <f t="shared" si="7"/>
        <v>0</v>
      </c>
    </row>
    <row r="77" spans="3:6" ht="15">
      <c r="C77" s="190">
        <f t="shared" si="5"/>
        <v>0</v>
      </c>
      <c r="D77" s="191">
        <f t="shared" si="5"/>
        <v>0</v>
      </c>
      <c r="E77" s="190">
        <f t="shared" si="6"/>
        <v>0</v>
      </c>
      <c r="F77" s="192">
        <f t="shared" si="7"/>
        <v>0</v>
      </c>
    </row>
    <row r="78" spans="3:6" ht="15">
      <c r="C78" s="193">
        <f t="shared" si="5"/>
        <v>0</v>
      </c>
      <c r="D78" s="194">
        <f t="shared" si="5"/>
        <v>0</v>
      </c>
      <c r="E78" s="193">
        <f t="shared" si="6"/>
        <v>0</v>
      </c>
      <c r="F78" s="195">
        <f t="shared" si="7"/>
        <v>0</v>
      </c>
    </row>
    <row r="79" spans="3:4" ht="12.75">
      <c r="C79" s="196">
        <f>SUM(C63:C78)</f>
        <v>3.8</v>
      </c>
      <c r="D79" s="103" t="s">
        <v>66</v>
      </c>
    </row>
    <row r="80" ht="12.75">
      <c r="C80" s="197"/>
    </row>
    <row r="81" spans="3:6" ht="15">
      <c r="C81" s="101" t="s">
        <v>89</v>
      </c>
      <c r="D81" s="198">
        <f>+C30</f>
        <v>0.38</v>
      </c>
      <c r="E81" s="101" t="s">
        <v>90</v>
      </c>
      <c r="F81" s="199">
        <f>+G30</f>
        <v>10</v>
      </c>
    </row>
    <row r="83" spans="3:5" ht="12.75">
      <c r="C83" s="146" t="s">
        <v>70</v>
      </c>
      <c r="D83" s="147" t="s">
        <v>71</v>
      </c>
      <c r="E83" s="146" t="s">
        <v>57</v>
      </c>
    </row>
    <row r="84" spans="3:5" ht="12.75" customHeight="1">
      <c r="C84" s="149" t="s">
        <v>72</v>
      </c>
      <c r="D84" s="150"/>
      <c r="E84" s="149" t="s">
        <v>61</v>
      </c>
    </row>
    <row r="85" spans="3:5" ht="12.75" customHeight="1">
      <c r="C85" s="200">
        <f aca="true" t="shared" si="8" ref="C85:C92">+B34</f>
        <v>1</v>
      </c>
      <c r="D85" s="201" t="str">
        <f aca="true" t="shared" si="9" ref="D85:D92">+D34</f>
        <v>servertti</v>
      </c>
      <c r="E85" s="200">
        <f>+C85*F81</f>
        <v>10</v>
      </c>
    </row>
    <row r="86" spans="3:5" ht="12.75" customHeight="1">
      <c r="C86" s="202">
        <f t="shared" si="8"/>
        <v>0.08</v>
      </c>
      <c r="D86" s="203" t="str">
        <f t="shared" si="9"/>
        <v>vihersalaatti sis kastike</v>
      </c>
      <c r="E86" s="202">
        <f>+C86*F81</f>
        <v>0.8</v>
      </c>
    </row>
    <row r="87" spans="3:5" ht="12.75" customHeight="1">
      <c r="C87" s="202">
        <f t="shared" si="8"/>
        <v>0</v>
      </c>
      <c r="D87" s="203">
        <f t="shared" si="9"/>
        <v>0</v>
      </c>
      <c r="E87" s="202">
        <f>+C87*F81</f>
        <v>0</v>
      </c>
    </row>
    <row r="88" spans="3:5" ht="12.75" customHeight="1">
      <c r="C88" s="202">
        <f t="shared" si="8"/>
        <v>0</v>
      </c>
      <c r="D88" s="203">
        <f t="shared" si="9"/>
        <v>0</v>
      </c>
      <c r="E88" s="202">
        <f>+C88*F81</f>
        <v>0</v>
      </c>
    </row>
    <row r="89" spans="3:5" ht="12.75" customHeight="1">
      <c r="C89" s="202">
        <f t="shared" si="8"/>
        <v>0</v>
      </c>
      <c r="D89" s="203">
        <f t="shared" si="9"/>
        <v>0</v>
      </c>
      <c r="E89" s="202">
        <f>+C89*F81</f>
        <v>0</v>
      </c>
    </row>
    <row r="90" spans="3:5" ht="12.75" customHeight="1">
      <c r="C90" s="202">
        <f t="shared" si="8"/>
        <v>0</v>
      </c>
      <c r="D90" s="203">
        <f t="shared" si="9"/>
        <v>0</v>
      </c>
      <c r="E90" s="202">
        <f>+C90*F81</f>
        <v>0</v>
      </c>
    </row>
    <row r="91" spans="3:5" ht="12.75" customHeight="1">
      <c r="C91" s="202">
        <f t="shared" si="8"/>
        <v>0</v>
      </c>
      <c r="D91" s="203">
        <f t="shared" si="9"/>
        <v>0</v>
      </c>
      <c r="E91" s="202">
        <f>+C91*F81</f>
        <v>0</v>
      </c>
    </row>
    <row r="92" spans="3:5" ht="12.75">
      <c r="C92" s="204">
        <f t="shared" si="8"/>
        <v>0</v>
      </c>
      <c r="D92" s="205">
        <f t="shared" si="9"/>
        <v>0</v>
      </c>
      <c r="E92" s="204"/>
    </row>
    <row r="93" spans="3:6" ht="15">
      <c r="C93" s="206"/>
      <c r="D93" s="206"/>
      <c r="E93" s="206"/>
      <c r="F93" s="206"/>
    </row>
    <row r="94" ht="15">
      <c r="A94" s="207" t="s">
        <v>91</v>
      </c>
    </row>
    <row r="95" ht="17.25" customHeight="1"/>
    <row r="96" spans="1:6" ht="17.25" customHeight="1">
      <c r="A96" s="208"/>
      <c r="B96" s="208"/>
      <c r="C96" s="208"/>
      <c r="D96" s="208"/>
      <c r="E96" s="208"/>
      <c r="F96" s="208"/>
    </row>
    <row r="97" spans="1:6" ht="17.25" customHeight="1">
      <c r="A97" s="209"/>
      <c r="B97" s="209"/>
      <c r="C97" s="209"/>
      <c r="D97" s="209"/>
      <c r="E97" s="209"/>
      <c r="F97" s="209"/>
    </row>
    <row r="98" spans="1:6" ht="17.25" customHeight="1">
      <c r="A98" s="209"/>
      <c r="B98" s="209"/>
      <c r="C98" s="209"/>
      <c r="D98" s="209"/>
      <c r="E98" s="209"/>
      <c r="F98" s="209"/>
    </row>
    <row r="99" spans="1:6" ht="17.25" customHeight="1">
      <c r="A99" s="209"/>
      <c r="B99" s="209"/>
      <c r="C99" s="209"/>
      <c r="D99" s="209"/>
      <c r="E99" s="209"/>
      <c r="F99" s="209"/>
    </row>
    <row r="100" spans="1:6" ht="17.25" customHeight="1">
      <c r="A100" s="209"/>
      <c r="B100" s="209"/>
      <c r="C100" s="209"/>
      <c r="D100" s="209"/>
      <c r="E100" s="209"/>
      <c r="F100" s="209"/>
    </row>
    <row r="101" spans="1:6" ht="17.25" customHeight="1">
      <c r="A101" s="209"/>
      <c r="B101" s="209"/>
      <c r="C101" s="209"/>
      <c r="D101" s="209"/>
      <c r="E101" s="209"/>
      <c r="F101" s="209"/>
    </row>
    <row r="102" spans="1:6" ht="17.25" customHeight="1">
      <c r="A102" s="209"/>
      <c r="B102" s="209"/>
      <c r="C102" s="209"/>
      <c r="D102" s="209"/>
      <c r="E102" s="209"/>
      <c r="F102" s="209"/>
    </row>
    <row r="103" spans="1:6" ht="17.25" customHeight="1">
      <c r="A103" s="209"/>
      <c r="B103" s="209"/>
      <c r="C103" s="209"/>
      <c r="D103" s="209"/>
      <c r="E103" s="209"/>
      <c r="F103" s="209"/>
    </row>
    <row r="104" spans="1:6" ht="15">
      <c r="A104" s="209"/>
      <c r="B104" s="209"/>
      <c r="C104" s="210"/>
      <c r="D104" s="210"/>
      <c r="E104" s="210"/>
      <c r="F104" s="210"/>
    </row>
    <row r="105" spans="1:6" ht="15">
      <c r="A105" s="209"/>
      <c r="B105" s="209"/>
      <c r="C105" s="210"/>
      <c r="D105" s="210"/>
      <c r="E105" s="210"/>
      <c r="F105" s="210"/>
    </row>
  </sheetData>
  <sheetProtection sheet="1"/>
  <conditionalFormatting sqref="A10:A27 F10:G27 G34:G41 C34:C41 C63:C78 E63:E78 E85:E92 C85:C92">
    <cfRule type="cellIs" priority="1" dxfId="0" operator="greaterThan" stopIfTrue="1">
      <formula>0.001</formula>
    </cfRule>
  </conditionalFormatting>
  <printOptions/>
  <pageMargins left="0.75" right="0.75" top="0.64" bottom="0.64" header="0.36" footer="0.31"/>
  <pageSetup orientation="portrait" paperSize="9" r:id="rId1"/>
  <headerFooter alignWithMargins="0">
    <oddHeader>&amp;C&amp;F</oddHeader>
    <oddFooter>&amp;LAnnoskortti 2.0&amp;CCopyright Kai Selander, Kuopio&amp;RSivu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160" zoomScaleNormal="160" zoomScalePageLayoutView="0" workbookViewId="0" topLeftCell="A31">
      <selection activeCell="D40" sqref="D40"/>
    </sheetView>
  </sheetViews>
  <sheetFormatPr defaultColWidth="10.57421875" defaultRowHeight="12.75"/>
  <cols>
    <col min="1" max="1" width="19.421875" style="0" customWidth="1"/>
    <col min="2" max="2" width="7.28125" style="0" customWidth="1"/>
    <col min="3" max="3" width="6.28125" style="0" customWidth="1"/>
    <col min="4" max="4" width="8.421875" style="0" customWidth="1"/>
    <col min="5" max="5" width="10.57421875" style="0" customWidth="1"/>
    <col min="6" max="6" width="8.28125" style="0" customWidth="1"/>
    <col min="7" max="7" width="9.140625" style="0" customWidth="1"/>
    <col min="8" max="8" width="8.421875" style="0" customWidth="1"/>
    <col min="9" max="9" width="7.421875" style="0" customWidth="1"/>
    <col min="10" max="10" width="8.00390625" style="0" customWidth="1"/>
    <col min="11" max="11" width="11.00390625" style="0" customWidth="1"/>
  </cols>
  <sheetData>
    <row r="1" spans="1:11" ht="17.25" customHeight="1">
      <c r="A1" s="96" t="s">
        <v>0</v>
      </c>
      <c r="B1" s="15"/>
      <c r="C1" s="15"/>
      <c r="D1" s="15"/>
      <c r="E1" s="15"/>
      <c r="F1" s="32" t="s">
        <v>45</v>
      </c>
      <c r="G1" s="15"/>
      <c r="H1" s="15"/>
      <c r="I1" s="15"/>
      <c r="J1" s="15"/>
      <c r="K1" s="15"/>
    </row>
    <row r="2" spans="1:11" ht="19.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0" ht="12.75">
      <c r="A3" s="25"/>
      <c r="B3" s="26"/>
      <c r="C3" s="17"/>
      <c r="D3" s="15"/>
      <c r="E3" s="15"/>
      <c r="F3" s="13"/>
      <c r="G3" s="13"/>
      <c r="H3" s="17"/>
      <c r="I3" s="15"/>
      <c r="J3" s="15"/>
    </row>
    <row r="4" spans="1:10" ht="12.75">
      <c r="A4" s="90" t="s">
        <v>1</v>
      </c>
      <c r="B4" s="91" t="s">
        <v>2</v>
      </c>
      <c r="C4" s="91" t="s">
        <v>3</v>
      </c>
      <c r="D4" s="91" t="s">
        <v>4</v>
      </c>
      <c r="E4" s="91" t="s">
        <v>44</v>
      </c>
      <c r="F4" s="91" t="s">
        <v>2</v>
      </c>
      <c r="G4" s="91" t="s">
        <v>2</v>
      </c>
      <c r="H4" s="91" t="s">
        <v>5</v>
      </c>
      <c r="I4" s="91" t="s">
        <v>6</v>
      </c>
      <c r="J4" s="15"/>
    </row>
    <row r="5" spans="1:10" ht="12.75">
      <c r="A5" s="92" t="s">
        <v>7</v>
      </c>
      <c r="B5" s="84" t="s">
        <v>8</v>
      </c>
      <c r="C5" s="93" t="s">
        <v>9</v>
      </c>
      <c r="D5" s="93" t="s">
        <v>8</v>
      </c>
      <c r="E5" s="84" t="s">
        <v>41</v>
      </c>
      <c r="F5" s="84" t="s">
        <v>38</v>
      </c>
      <c r="G5" s="84" t="s">
        <v>39</v>
      </c>
      <c r="H5" s="84" t="s">
        <v>10</v>
      </c>
      <c r="I5" s="84" t="s">
        <v>40</v>
      </c>
      <c r="J5" s="15"/>
    </row>
    <row r="6" spans="1:10" ht="12.75">
      <c r="A6" s="35" t="str">
        <f>kinkkuk!C1</f>
        <v>Kinkkukiusaus</v>
      </c>
      <c r="B6" s="50">
        <v>12</v>
      </c>
      <c r="C6" s="36">
        <v>14</v>
      </c>
      <c r="D6" s="37">
        <f aca="true" t="shared" si="0" ref="D6:D17">+B6*100/(100+C6)</f>
        <v>10.526315789473685</v>
      </c>
      <c r="E6" s="53">
        <f>kinkkuk!C3</f>
        <v>1.219684210526316</v>
      </c>
      <c r="F6" s="37">
        <f aca="true" t="shared" si="1" ref="F6:F17">+D6-E6</f>
        <v>9.30663157894737</v>
      </c>
      <c r="G6" s="38">
        <f aca="true" t="shared" si="2" ref="G6:G17">+F6/D6*100</f>
        <v>88.41300000000001</v>
      </c>
      <c r="H6" s="56">
        <v>30</v>
      </c>
      <c r="I6" s="39">
        <f aca="true" t="shared" si="3" ref="I6:I17">+B6*H6</f>
        <v>360</v>
      </c>
      <c r="J6" s="15"/>
    </row>
    <row r="7" spans="1:10" ht="12.75">
      <c r="A7" s="35" t="str">
        <f>Drinkkik!C1</f>
        <v>Votkuli</v>
      </c>
      <c r="B7" s="50">
        <v>5</v>
      </c>
      <c r="C7" s="36">
        <v>24</v>
      </c>
      <c r="D7" s="37">
        <f t="shared" si="0"/>
        <v>4.032258064516129</v>
      </c>
      <c r="E7" s="53">
        <f>Drinkkik!F15</f>
        <v>0.9108571428571428</v>
      </c>
      <c r="F7" s="37">
        <f t="shared" si="1"/>
        <v>3.121400921658986</v>
      </c>
      <c r="G7" s="38">
        <f t="shared" si="2"/>
        <v>77.41074285714285</v>
      </c>
      <c r="H7" s="56">
        <v>25</v>
      </c>
      <c r="I7" s="39">
        <f t="shared" si="3"/>
        <v>125</v>
      </c>
      <c r="J7" s="15"/>
    </row>
    <row r="8" spans="1:10" ht="12.75">
      <c r="A8" s="35"/>
      <c r="B8" s="50"/>
      <c r="C8" s="36">
        <v>22</v>
      </c>
      <c r="D8" s="37">
        <f t="shared" si="0"/>
        <v>0</v>
      </c>
      <c r="E8" s="53"/>
      <c r="F8" s="37">
        <f t="shared" si="1"/>
        <v>0</v>
      </c>
      <c r="G8" s="38" t="e">
        <f t="shared" si="2"/>
        <v>#DIV/0!</v>
      </c>
      <c r="H8" s="56"/>
      <c r="I8" s="39">
        <f t="shared" si="3"/>
        <v>0</v>
      </c>
      <c r="J8" s="15"/>
    </row>
    <row r="9" spans="1:10" ht="12.75">
      <c r="A9" s="35" t="s">
        <v>11</v>
      </c>
      <c r="B9" s="50">
        <v>60</v>
      </c>
      <c r="C9" s="36">
        <v>10</v>
      </c>
      <c r="D9" s="37">
        <f t="shared" si="0"/>
        <v>54.54545454545455</v>
      </c>
      <c r="E9" s="53">
        <v>9</v>
      </c>
      <c r="F9" s="37">
        <f t="shared" si="1"/>
        <v>45.54545454545455</v>
      </c>
      <c r="G9" s="38">
        <f t="shared" si="2"/>
        <v>83.5</v>
      </c>
      <c r="H9" s="56">
        <v>25</v>
      </c>
      <c r="I9" s="39">
        <f t="shared" si="3"/>
        <v>1500</v>
      </c>
      <c r="J9" s="15"/>
    </row>
    <row r="10" spans="1:10" ht="12.75">
      <c r="A10" s="35"/>
      <c r="B10" s="50"/>
      <c r="C10" s="36">
        <v>22</v>
      </c>
      <c r="D10" s="37">
        <f t="shared" si="0"/>
        <v>0</v>
      </c>
      <c r="E10" s="53"/>
      <c r="F10" s="37">
        <f t="shared" si="1"/>
        <v>0</v>
      </c>
      <c r="G10" s="38" t="e">
        <f t="shared" si="2"/>
        <v>#DIV/0!</v>
      </c>
      <c r="H10" s="56"/>
      <c r="I10" s="39">
        <f t="shared" si="3"/>
        <v>0</v>
      </c>
      <c r="J10" s="15"/>
    </row>
    <row r="11" spans="1:10" ht="12.75">
      <c r="A11" s="35" t="s">
        <v>110</v>
      </c>
      <c r="B11" s="50">
        <v>20</v>
      </c>
      <c r="C11" s="36">
        <v>10</v>
      </c>
      <c r="D11" s="37">
        <f t="shared" si="0"/>
        <v>18.181818181818183</v>
      </c>
      <c r="E11" s="53">
        <v>4</v>
      </c>
      <c r="F11" s="37">
        <f t="shared" si="1"/>
        <v>14.181818181818183</v>
      </c>
      <c r="G11" s="38">
        <f t="shared" si="2"/>
        <v>78</v>
      </c>
      <c r="H11" s="56">
        <v>20</v>
      </c>
      <c r="I11" s="39">
        <f t="shared" si="3"/>
        <v>400</v>
      </c>
      <c r="J11" s="15"/>
    </row>
    <row r="12" spans="1:10" ht="12.75">
      <c r="A12" s="35"/>
      <c r="B12" s="50"/>
      <c r="C12" s="36">
        <v>22</v>
      </c>
      <c r="D12" s="37">
        <f t="shared" si="0"/>
        <v>0</v>
      </c>
      <c r="E12" s="53"/>
      <c r="F12" s="37">
        <f t="shared" si="1"/>
        <v>0</v>
      </c>
      <c r="G12" s="38" t="e">
        <f t="shared" si="2"/>
        <v>#DIV/0!</v>
      </c>
      <c r="H12" s="56"/>
      <c r="I12" s="39">
        <f t="shared" si="3"/>
        <v>0</v>
      </c>
      <c r="J12" s="15"/>
    </row>
    <row r="13" spans="1:10" ht="12.75">
      <c r="A13" s="35" t="s">
        <v>111</v>
      </c>
      <c r="B13" s="50">
        <v>30</v>
      </c>
      <c r="C13" s="36">
        <v>10</v>
      </c>
      <c r="D13" s="37">
        <f t="shared" si="0"/>
        <v>27.272727272727273</v>
      </c>
      <c r="E13" s="53">
        <v>24</v>
      </c>
      <c r="F13" s="37">
        <f t="shared" si="1"/>
        <v>3.2727272727272734</v>
      </c>
      <c r="G13" s="38">
        <f t="shared" si="2"/>
        <v>12.000000000000002</v>
      </c>
      <c r="H13" s="56">
        <v>25</v>
      </c>
      <c r="I13" s="39">
        <f t="shared" si="3"/>
        <v>750</v>
      </c>
      <c r="J13" s="15"/>
    </row>
    <row r="14" spans="1:10" ht="12.75">
      <c r="A14" s="35"/>
      <c r="B14" s="50"/>
      <c r="C14" s="36">
        <v>22</v>
      </c>
      <c r="D14" s="37">
        <f t="shared" si="0"/>
        <v>0</v>
      </c>
      <c r="E14" s="53"/>
      <c r="F14" s="37">
        <f t="shared" si="1"/>
        <v>0</v>
      </c>
      <c r="G14" s="38" t="e">
        <f t="shared" si="2"/>
        <v>#DIV/0!</v>
      </c>
      <c r="H14" s="56"/>
      <c r="I14" s="39">
        <f t="shared" si="3"/>
        <v>0</v>
      </c>
      <c r="J14" s="15"/>
    </row>
    <row r="15" spans="1:10" ht="12.75">
      <c r="A15" s="35"/>
      <c r="B15" s="50"/>
      <c r="C15" s="36">
        <v>22</v>
      </c>
      <c r="D15" s="37">
        <f t="shared" si="0"/>
        <v>0</v>
      </c>
      <c r="E15" s="53"/>
      <c r="F15" s="37">
        <f t="shared" si="1"/>
        <v>0</v>
      </c>
      <c r="G15" s="38" t="e">
        <f t="shared" si="2"/>
        <v>#DIV/0!</v>
      </c>
      <c r="H15" s="56"/>
      <c r="I15" s="39">
        <f t="shared" si="3"/>
        <v>0</v>
      </c>
      <c r="J15" s="15"/>
    </row>
    <row r="16" spans="1:10" ht="12.75">
      <c r="A16" s="35"/>
      <c r="B16" s="50"/>
      <c r="C16" s="36">
        <v>22</v>
      </c>
      <c r="D16" s="37">
        <f t="shared" si="0"/>
        <v>0</v>
      </c>
      <c r="E16" s="53"/>
      <c r="F16" s="37">
        <f t="shared" si="1"/>
        <v>0</v>
      </c>
      <c r="G16" s="38" t="e">
        <f t="shared" si="2"/>
        <v>#DIV/0!</v>
      </c>
      <c r="H16" s="56"/>
      <c r="I16" s="39">
        <f t="shared" si="3"/>
        <v>0</v>
      </c>
      <c r="J16" s="15"/>
    </row>
    <row r="17" spans="1:10" ht="12.75">
      <c r="A17" s="35"/>
      <c r="B17" s="50"/>
      <c r="C17" s="36">
        <v>22</v>
      </c>
      <c r="D17" s="37">
        <f t="shared" si="0"/>
        <v>0</v>
      </c>
      <c r="E17" s="53"/>
      <c r="F17" s="37">
        <f t="shared" si="1"/>
        <v>0</v>
      </c>
      <c r="G17" s="38" t="e">
        <f t="shared" si="2"/>
        <v>#DIV/0!</v>
      </c>
      <c r="H17" s="56"/>
      <c r="I17" s="39">
        <f t="shared" si="3"/>
        <v>0</v>
      </c>
      <c r="J17" s="15"/>
    </row>
    <row r="18" spans="1:10" ht="12.75">
      <c r="A18" s="40"/>
      <c r="B18" s="51"/>
      <c r="C18" s="41"/>
      <c r="D18" s="42"/>
      <c r="E18" s="54"/>
      <c r="F18" s="42"/>
      <c r="G18" s="43"/>
      <c r="H18" s="57"/>
      <c r="I18" s="44"/>
      <c r="J18" s="15"/>
    </row>
    <row r="19" spans="1:10" ht="12.75">
      <c r="A19" s="45" t="s">
        <v>12</v>
      </c>
      <c r="B19" s="52">
        <f>SUM(B6:B18)</f>
        <v>127</v>
      </c>
      <c r="C19" s="46"/>
      <c r="D19" s="47">
        <f>SUM(D6:D18)</f>
        <v>114.55857385398983</v>
      </c>
      <c r="E19" s="55">
        <f>SUM(E6:E18)</f>
        <v>39.13054135338346</v>
      </c>
      <c r="F19" s="48"/>
      <c r="G19" s="49" t="e">
        <f>AVERAGE(G6:G18)</f>
        <v>#DIV/0!</v>
      </c>
      <c r="H19" s="58">
        <f>SUM(H6:H18)</f>
        <v>125</v>
      </c>
      <c r="I19" s="64">
        <f>SUM(I6:I18)</f>
        <v>3135</v>
      </c>
      <c r="J19" s="15"/>
    </row>
    <row r="20" spans="1:10" ht="13.5">
      <c r="A20" s="72"/>
      <c r="B20" s="73"/>
      <c r="C20" s="73"/>
      <c r="D20" s="65"/>
      <c r="E20" s="74"/>
      <c r="F20" s="74"/>
      <c r="G20" s="74"/>
      <c r="H20" s="74"/>
      <c r="I20" s="65"/>
      <c r="J20" s="15"/>
    </row>
    <row r="21" spans="1:10" ht="12.75">
      <c r="A21" s="72"/>
      <c r="B21" s="15"/>
      <c r="C21" s="15"/>
      <c r="D21" s="65"/>
      <c r="E21" s="74"/>
      <c r="F21" s="74"/>
      <c r="G21" s="74"/>
      <c r="H21" s="75"/>
      <c r="I21" s="66"/>
      <c r="J21" s="67"/>
    </row>
    <row r="22" spans="1:10" ht="12.75">
      <c r="A22" s="76"/>
      <c r="B22" s="77"/>
      <c r="C22" s="77"/>
      <c r="D22" s="77"/>
      <c r="E22" s="76"/>
      <c r="F22" s="76"/>
      <c r="G22" s="78"/>
      <c r="H22" s="79"/>
      <c r="I22" s="63"/>
      <c r="J22" s="68"/>
    </row>
    <row r="23" spans="1:10" ht="12.75">
      <c r="A23" s="72"/>
      <c r="B23" s="65"/>
      <c r="C23" s="65"/>
      <c r="D23" s="80"/>
      <c r="E23" s="74"/>
      <c r="F23" s="74"/>
      <c r="G23" s="78"/>
      <c r="H23" s="79"/>
      <c r="I23" s="69"/>
      <c r="J23" s="68"/>
    </row>
    <row r="24" spans="1:10" ht="12.75">
      <c r="A24" s="15"/>
      <c r="B24" s="17"/>
      <c r="C24" s="17"/>
      <c r="D24" s="81"/>
      <c r="E24" s="82"/>
      <c r="F24" s="83"/>
      <c r="G24" s="15"/>
      <c r="H24" s="67"/>
      <c r="I24" s="70"/>
      <c r="J24" s="67"/>
    </row>
    <row r="25" spans="1:10" ht="16.5" customHeight="1">
      <c r="A25" s="96" t="s">
        <v>46</v>
      </c>
      <c r="B25" s="17"/>
      <c r="C25" s="17"/>
      <c r="D25" s="17"/>
      <c r="E25" s="15"/>
      <c r="F25" s="17"/>
      <c r="G25" s="15"/>
      <c r="H25" s="15"/>
      <c r="I25" s="15"/>
      <c r="J25" s="15"/>
    </row>
    <row r="26" spans="1:10" ht="12.75">
      <c r="A26" s="1"/>
      <c r="B26" s="2"/>
      <c r="C26" s="2"/>
      <c r="D26" s="4" t="s">
        <v>35</v>
      </c>
      <c r="E26" s="4" t="s">
        <v>9</v>
      </c>
      <c r="F26" s="3"/>
      <c r="G26" s="3"/>
      <c r="H26" s="2"/>
      <c r="I26" s="17"/>
      <c r="J26" s="15"/>
    </row>
    <row r="27" spans="1:10" ht="18">
      <c r="A27" s="85" t="s">
        <v>13</v>
      </c>
      <c r="B27" s="10"/>
      <c r="C27" s="10"/>
      <c r="D27" s="5">
        <f>+B6*H6+B7*H7+B8*H8+B9*H9+B10*H10+B11*H11+B12*H12+B13*H13+B14*H14+B15*H15+B16*H16+B17*H17+B18*H18</f>
        <v>3135</v>
      </c>
      <c r="E27" s="6">
        <f>+E29+E28</f>
        <v>110.94647721919144</v>
      </c>
      <c r="F27" s="95" t="s">
        <v>9</v>
      </c>
      <c r="G27" s="94" t="s">
        <v>14</v>
      </c>
      <c r="I27" s="17"/>
      <c r="J27" s="15"/>
    </row>
    <row r="28" spans="1:10" ht="12.75">
      <c r="A28" s="86" t="s">
        <v>15</v>
      </c>
      <c r="B28" s="11"/>
      <c r="C28" s="11"/>
      <c r="D28" s="8">
        <f>+D27-D29</f>
        <v>309.31316561197673</v>
      </c>
      <c r="E28" s="9">
        <f>+D28*E29/D29</f>
        <v>10.94647721919144</v>
      </c>
      <c r="F28" s="95" t="s">
        <v>9</v>
      </c>
      <c r="G28" s="1"/>
      <c r="H28" s="2"/>
      <c r="I28" s="17"/>
      <c r="J28" s="15"/>
    </row>
    <row r="29" spans="1:10" ht="12.75">
      <c r="A29" s="85" t="s">
        <v>16</v>
      </c>
      <c r="B29" s="10"/>
      <c r="C29" s="10"/>
      <c r="D29" s="5">
        <f>+D6*H6+D7*H7+D8*H8+D9*H9+D10*H10+D11*H11+D12*H12+D13*H13+D14*H14+D15*H15+D16*H16+D17*H17+D18*H18</f>
        <v>2825.6868343880233</v>
      </c>
      <c r="E29" s="1">
        <v>100</v>
      </c>
      <c r="F29" s="95" t="s">
        <v>9</v>
      </c>
      <c r="G29" s="88" t="s">
        <v>43</v>
      </c>
      <c r="H29" s="59">
        <v>20</v>
      </c>
      <c r="I29" s="14" t="s">
        <v>36</v>
      </c>
      <c r="J29" s="15"/>
    </row>
    <row r="30" spans="1:10" ht="12.75">
      <c r="A30" s="86" t="s">
        <v>17</v>
      </c>
      <c r="B30" s="11"/>
      <c r="C30" s="11"/>
      <c r="D30" s="8">
        <f>+E6*H6+E7*H7+E8*H8+E9*H9+E10*H10+E11*H11+E12*H12+E13*H13+E14*H14+E15*H15+E16*H16+E17*H17+E18*H18</f>
        <v>964.3619548872181</v>
      </c>
      <c r="E30" s="7"/>
      <c r="F30" s="95"/>
      <c r="G30" s="18"/>
      <c r="H30" s="21" t="s">
        <v>18</v>
      </c>
      <c r="I30" s="14"/>
      <c r="J30" s="14"/>
    </row>
    <row r="31" spans="1:10" ht="12.75">
      <c r="A31" s="85" t="s">
        <v>19</v>
      </c>
      <c r="B31" s="10"/>
      <c r="C31" s="10"/>
      <c r="D31" s="5">
        <f>+D29-D30</f>
        <v>1861.3248795008053</v>
      </c>
      <c r="E31" s="31">
        <f>+D31*E29/D29</f>
        <v>65.87159117736853</v>
      </c>
      <c r="F31" s="95" t="s">
        <v>9</v>
      </c>
      <c r="G31" s="19"/>
      <c r="H31" s="14"/>
      <c r="I31" s="14"/>
      <c r="J31" s="14"/>
    </row>
    <row r="32" spans="1:10" ht="12.75">
      <c r="A32" s="86" t="s">
        <v>20</v>
      </c>
      <c r="B32" s="11"/>
      <c r="C32" s="11"/>
      <c r="D32" s="8">
        <f>+H29*H45</f>
        <v>780</v>
      </c>
      <c r="E32" s="9">
        <f>+D32*100/D29</f>
        <v>27.603908207645716</v>
      </c>
      <c r="F32" s="95" t="s">
        <v>9</v>
      </c>
      <c r="G32" s="19"/>
      <c r="H32" s="89" t="s">
        <v>42</v>
      </c>
      <c r="I32" s="14"/>
      <c r="J32" s="14"/>
    </row>
    <row r="33" spans="1:10" ht="12.75">
      <c r="A33" s="85" t="s">
        <v>21</v>
      </c>
      <c r="B33" s="10"/>
      <c r="C33" s="10"/>
      <c r="D33" s="5">
        <f>+D31-D32</f>
        <v>1081.3248795008053</v>
      </c>
      <c r="E33" s="31">
        <f>+D33*E29/D29</f>
        <v>38.26768296972281</v>
      </c>
      <c r="F33" s="95" t="s">
        <v>9</v>
      </c>
      <c r="G33" s="19" t="s">
        <v>22</v>
      </c>
      <c r="H33" s="60">
        <v>2</v>
      </c>
      <c r="I33" s="14" t="s">
        <v>23</v>
      </c>
      <c r="J33" s="14"/>
    </row>
    <row r="34" spans="1:10" ht="12.75">
      <c r="A34" s="87" t="s">
        <v>24</v>
      </c>
      <c r="B34" s="10"/>
      <c r="C34" s="10"/>
      <c r="D34" s="5">
        <f>SUM(B35:B44)</f>
        <v>712.5686834388023</v>
      </c>
      <c r="E34" s="33">
        <f>D34/D$29</f>
        <v>0.2521753914011238</v>
      </c>
      <c r="F34" s="95"/>
      <c r="G34" s="19" t="s">
        <v>25</v>
      </c>
      <c r="H34" s="60">
        <v>8</v>
      </c>
      <c r="I34" s="14" t="s">
        <v>23</v>
      </c>
      <c r="J34" s="14"/>
    </row>
    <row r="35" spans="1:10" ht="12.75">
      <c r="A35" s="28"/>
      <c r="B35" s="61"/>
      <c r="C35" s="23"/>
      <c r="E35" s="33">
        <f>B35/D$29</f>
        <v>0</v>
      </c>
      <c r="F35" s="95"/>
      <c r="G35" s="19" t="s">
        <v>26</v>
      </c>
      <c r="H35" s="60"/>
      <c r="I35" s="14" t="s">
        <v>23</v>
      </c>
      <c r="J35" s="14"/>
    </row>
    <row r="36" spans="1:10" ht="12.75">
      <c r="A36" s="28" t="s">
        <v>27</v>
      </c>
      <c r="B36" s="61">
        <f>D29*0.1</f>
        <v>282.56868343880234</v>
      </c>
      <c r="C36" s="23"/>
      <c r="E36" s="33">
        <f>B36/D$29</f>
        <v>0.1</v>
      </c>
      <c r="F36" s="95"/>
      <c r="G36" s="19" t="s">
        <v>28</v>
      </c>
      <c r="H36" s="60">
        <v>12</v>
      </c>
      <c r="I36" s="14" t="s">
        <v>23</v>
      </c>
      <c r="J36" s="14"/>
    </row>
    <row r="37" spans="1:10" ht="12.75">
      <c r="A37" s="28" t="s">
        <v>29</v>
      </c>
      <c r="B37" s="61">
        <v>20</v>
      </c>
      <c r="C37" s="23"/>
      <c r="E37" s="33">
        <f aca="true" t="shared" si="4" ref="E37:E44">B37/D$29</f>
        <v>0.00707792518144762</v>
      </c>
      <c r="F37" s="95"/>
      <c r="G37" s="19" t="s">
        <v>11</v>
      </c>
      <c r="H37" s="60">
        <v>2</v>
      </c>
      <c r="I37" s="14" t="s">
        <v>23</v>
      </c>
      <c r="J37" s="14"/>
    </row>
    <row r="38" spans="1:10" ht="12.75">
      <c r="A38" s="28" t="s">
        <v>30</v>
      </c>
      <c r="B38" s="61">
        <v>80</v>
      </c>
      <c r="C38" s="23"/>
      <c r="E38" s="33">
        <f t="shared" si="4"/>
        <v>0.02831170072579048</v>
      </c>
      <c r="F38" s="95"/>
      <c r="G38" s="19"/>
      <c r="H38" s="60"/>
      <c r="I38" s="14" t="s">
        <v>23</v>
      </c>
      <c r="J38" s="14"/>
    </row>
    <row r="39" spans="1:10" ht="12.75">
      <c r="A39" s="28" t="s">
        <v>31</v>
      </c>
      <c r="B39" s="61">
        <v>50</v>
      </c>
      <c r="C39" s="23"/>
      <c r="E39" s="33">
        <f t="shared" si="4"/>
        <v>0.01769481295361905</v>
      </c>
      <c r="F39" s="95"/>
      <c r="G39" s="14" t="s">
        <v>112</v>
      </c>
      <c r="H39" s="60"/>
      <c r="I39" s="14" t="s">
        <v>23</v>
      </c>
      <c r="J39" s="14"/>
    </row>
    <row r="40" spans="1:10" ht="12.75">
      <c r="A40" s="28"/>
      <c r="B40" s="61">
        <v>80</v>
      </c>
      <c r="C40" s="23"/>
      <c r="E40" s="33">
        <f t="shared" si="4"/>
        <v>0.02831170072579048</v>
      </c>
      <c r="F40" s="95"/>
      <c r="G40" s="27"/>
      <c r="H40" s="60"/>
      <c r="I40" s="14" t="s">
        <v>23</v>
      </c>
      <c r="J40" s="14"/>
    </row>
    <row r="41" spans="1:10" ht="12.75">
      <c r="A41" s="28"/>
      <c r="B41" s="61"/>
      <c r="C41" s="23"/>
      <c r="E41" s="33">
        <f t="shared" si="4"/>
        <v>0</v>
      </c>
      <c r="F41" s="95"/>
      <c r="G41" s="19" t="s">
        <v>113</v>
      </c>
      <c r="H41" s="60">
        <v>15</v>
      </c>
      <c r="I41" s="14" t="s">
        <v>23</v>
      </c>
      <c r="J41" s="14"/>
    </row>
    <row r="42" spans="1:10" ht="12.75">
      <c r="A42" s="28"/>
      <c r="B42" s="61"/>
      <c r="C42" s="23"/>
      <c r="E42" s="33">
        <f t="shared" si="4"/>
        <v>0</v>
      </c>
      <c r="F42" s="95"/>
      <c r="G42" s="19"/>
      <c r="H42" s="60"/>
      <c r="I42" s="14" t="s">
        <v>23</v>
      </c>
      <c r="J42" s="14"/>
    </row>
    <row r="43" spans="1:10" ht="12.75">
      <c r="A43" s="29" t="s">
        <v>34</v>
      </c>
      <c r="B43" s="61">
        <v>200</v>
      </c>
      <c r="C43" s="23"/>
      <c r="E43" s="33">
        <f t="shared" si="4"/>
        <v>0.0707792518144762</v>
      </c>
      <c r="F43" s="95"/>
      <c r="G43" s="19"/>
      <c r="H43" s="60"/>
      <c r="I43" s="14" t="s">
        <v>23</v>
      </c>
      <c r="J43" s="14"/>
    </row>
    <row r="44" spans="1:10" ht="12.75">
      <c r="A44" s="30" t="s">
        <v>37</v>
      </c>
      <c r="B44" s="62"/>
      <c r="C44" s="24"/>
      <c r="D44" s="12"/>
      <c r="E44" s="34">
        <f t="shared" si="4"/>
        <v>0</v>
      </c>
      <c r="F44" s="95"/>
      <c r="G44" s="19"/>
      <c r="H44" s="60"/>
      <c r="I44" s="14" t="s">
        <v>23</v>
      </c>
      <c r="J44" s="14"/>
    </row>
    <row r="45" spans="1:10" ht="12.75">
      <c r="A45" s="85" t="s">
        <v>32</v>
      </c>
      <c r="B45" s="10"/>
      <c r="C45" s="10"/>
      <c r="D45" s="10">
        <f>+D33-D34</f>
        <v>368.756196062003</v>
      </c>
      <c r="E45" s="31">
        <f>+D45*E29/D29</f>
        <v>13.050143829610434</v>
      </c>
      <c r="F45" s="95" t="s">
        <v>9</v>
      </c>
      <c r="G45" s="20" t="s">
        <v>33</v>
      </c>
      <c r="H45" s="22">
        <f>SUM(H33:H44)</f>
        <v>39</v>
      </c>
      <c r="I45" s="71" t="s">
        <v>23</v>
      </c>
      <c r="J45" s="14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4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4"/>
    </row>
    <row r="48" spans="1:10" ht="12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2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">
      <c r="A53" s="15"/>
      <c r="B53" s="15"/>
      <c r="C53" s="15"/>
      <c r="D53" s="15"/>
      <c r="E53" s="15"/>
      <c r="F53" s="15"/>
      <c r="G53" s="15"/>
      <c r="H53" s="15"/>
      <c r="I53" s="15"/>
      <c r="J53" s="15"/>
    </row>
  </sheetData>
  <sheetProtection sheet="1" objects="1" scenarios="1"/>
  <conditionalFormatting sqref="G6:G19 E45">
    <cfRule type="cellIs" priority="1" dxfId="0" operator="between" stopIfTrue="1">
      <formula>-999</formula>
      <formula>999</formula>
    </cfRule>
  </conditionalFormatting>
  <conditionalFormatting sqref="E34:E44">
    <cfRule type="cellIs" priority="2" dxfId="0" operator="greaterThan" stopIfTrue="1">
      <formula>0.001</formula>
    </cfRule>
  </conditionalFormatting>
  <dataValidations count="20">
    <dataValidation allowBlank="1" showInputMessage="1" showErrorMessage="1" prompt="Tuoteryhmistä syntynyt myynti verollisena ( sis. alv). Verollinen MH x kpl-määrä. &#10;" sqref="I4"/>
    <dataValidation allowBlank="1" showInputMessage="1" showErrorMessage="1" prompt="Myyntimäärä. Ei tarvitse olla sama kaikilla tuotteilla. " sqref="H4"/>
    <dataValidation allowBlank="1" showInputMessage="1" showErrorMessage="1" prompt="Edellinen kate prosentteina verottomasta hinnasta." sqref="G4"/>
    <dataValidation allowBlank="1" showInputMessage="1" showErrorMessage="1" prompt="Veroton hinta  -  muuttuvat kulut = kate euroina yhdestä tuotteesta." sqref="F4"/>
    <dataValidation allowBlank="1" showInputMessage="1" showErrorMessage="1" prompt="Tuoteryhmään kohdistuvat kustannukset. Ne kulut, jotka syntyvät, kun myydään yksi kappale kyseistä tuotetta. Ostohinta, raaka-ainekulu... Kaikilla tuotteilla ei ole muuttuvia kuluja = tyhjä." sqref="E4"/>
    <dataValidation allowBlank="1" showInputMessage="1" showErrorMessage="1" prompt="Tässä kaava. Laskee verottoman myyntihinnan." sqref="D4"/>
    <dataValidation allowBlank="1" showInputMessage="1" showErrorMessage="1" prompt="Tähän kyseiseen riviin kohdistuva alv%. Eri tuoteryhmillä voi olla eri alv. Voi olla myös O%." sqref="C4"/>
    <dataValidation allowBlank="1" showInputMessage="1" showErrorMessage="1" prompt="Tuote kannattaa jakaa osiin esim. työvaiheiden tai erillisten tuotteiden perusteella." sqref="A4"/>
    <dataValidation allowBlank="1" showInputMessage="1" showErrorMessage="1" prompt="Tuotteen verollinen myyntihinta. Sisältää alv:n" sqref="B4"/>
    <dataValidation allowBlank="1" showInputMessage="1" showErrorMessage="1" prompt="Kaikki loput tuotteeseen kuuluvat kustannukset, joita ei ole vielä vähennetty. Vuokrat, Markkinointi, hallinto, vakuutukset, korjaukset, tuotteen toteuttamiseen käytettävien investointien poisto." sqref="A34"/>
    <dataValidation allowBlank="1" showInputMessage="1" showErrorMessage="1" prompt="Kate henkilöstökulujen jälkeen. Kertoo onko työpanos oikea suhteessa myyntihintaan. " sqref="A33"/>
    <dataValidation allowBlank="1" showInputMessage="1" showErrorMessage="1" prompt="Henkilöstökulut = työkustannukset yhteensä työkustannus taulukon mukaisesti." sqref="A32"/>
    <dataValidation allowBlank="1" showInputMessage="1" showErrorMessage="1" prompt="Liikevaihto - muuttuva kulut. Tuoteryhmien kate. Onko myyntihinta oikea suhteessa ostohintoihin ?" sqref="A31"/>
    <dataValidation allowBlank="1" showInputMessage="1" showErrorMessage="1" prompt="Muuttuva kulut yhteensä (ainekulut, tuotteiden kulut, välittömät kulut). Muuttuvat kulut x kpl kaikki yhteensä." sqref="A30"/>
    <dataValidation allowBlank="1" showInputMessage="1" showErrorMessage="1" prompt="Veroton myynti. Alv vähennetty. Veroton MH x kpl-määrä kaikki yhteensä." sqref="A29"/>
    <dataValidation allowBlank="1" showInputMessage="1" showErrorMessage="1" prompt="Arvolisävero tuoteryhmien perusteella. Prosentti on painotettu keskiarvo tuoteryhmien arvonlisäveroista." sqref="A28"/>
    <dataValidation allowBlank="1" showInputMessage="1" showErrorMessage="1" prompt="Verollinen myynti yhteensä. Sis alv.  Verollinen MH x kpl kaikki yhteensä." sqref="A27"/>
    <dataValidation allowBlank="1" showInputMessage="1" showErrorMessage="1" prompt="Lopullinen kate laskelman myynnistä. Minimi noin 10%. Kaikki myyntiin kohdistuvat kustannukset vähennetty." sqref="A45"/>
    <dataValidation allowBlank="1" showInputMessage="1" showErrorMessage="1" prompt="Työtunnit. Kannattaa jakaa pienempiin osiin esim. työtehtävien mukaisesti." sqref="H32"/>
    <dataValidation allowBlank="1" showInputMessage="1" showErrorMessage="1" prompt="Tuntipalkka sisältäen sotukulut. Minimi 9 e/h x 1,6m =15 e/h. Voi vaihdella työtekijöiden välillä." sqref="G29"/>
  </dataValidation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&amp;C&amp;8&amp;K00-034&amp;F/&amp;A</oddHeader>
    <oddFooter>&amp;C&amp;K00-034Copyright Kaislander Ky, Kuopio&amp;R&amp;K00-034versio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Selander</dc:creator>
  <cp:keywords/>
  <dc:description/>
  <cp:lastModifiedBy>Kai Selander</cp:lastModifiedBy>
  <cp:lastPrinted>2009-12-16T06:25:19Z</cp:lastPrinted>
  <dcterms:created xsi:type="dcterms:W3CDTF">2002-02-01T10:59:12Z</dcterms:created>
  <dcterms:modified xsi:type="dcterms:W3CDTF">2019-01-25T09:17:49Z</dcterms:modified>
  <cp:category/>
  <cp:version/>
  <cp:contentType/>
  <cp:contentStatus/>
</cp:coreProperties>
</file>