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95" windowHeight="5415" activeTab="0"/>
  </bookViews>
  <sheets>
    <sheet name="Annosk työohje2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<sst xmlns="http://schemas.openxmlformats.org/spreadsheetml/2006/main" count="77" uniqueCount="55">
  <si>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 xml:space="preserve">Annos: </t>
  </si>
  <si>
    <t>Kinkkukiusaus</t>
  </si>
  <si>
    <t>Nro:</t>
  </si>
  <si>
    <t>Ainehinta / ann:</t>
  </si>
  <si>
    <t>Verollinen MH:</t>
  </si>
  <si>
    <t>Myyntikate:</t>
  </si>
  <si>
    <t>Ainehinta / kg:</t>
  </si>
  <si>
    <t>Verollinen MH/kg:</t>
  </si>
  <si>
    <t>PH %</t>
  </si>
  <si>
    <t>Peruna</t>
  </si>
  <si>
    <t xml:space="preserve">  Yht</t>
  </si>
  <si>
    <t>kg</t>
  </si>
  <si>
    <t>Yht</t>
  </si>
  <si>
    <t xml:space="preserve">        Annoskoko:</t>
  </si>
  <si>
    <t xml:space="preserve">        Annosmäärä:</t>
  </si>
  <si>
    <t>Annos-</t>
  </si>
  <si>
    <t>määrä</t>
  </si>
  <si>
    <t>koko</t>
  </si>
  <si>
    <t xml:space="preserve"> - alv</t>
  </si>
  <si>
    <t>Veroton myyntihinta</t>
  </si>
  <si>
    <t xml:space="preserve"> - ainekulut veroton</t>
  </si>
  <si>
    <t>Myyntikate</t>
  </si>
  <si>
    <t xml:space="preserve"> - työkustannukset</t>
  </si>
  <si>
    <t>Palkkakate</t>
  </si>
  <si>
    <t xml:space="preserve"> - energia</t>
  </si>
  <si>
    <t xml:space="preserve"> - muut kulut</t>
  </si>
  <si>
    <t>h</t>
  </si>
  <si>
    <t>Tuotantokate</t>
  </si>
  <si>
    <t>Annoskoko:</t>
  </si>
  <si>
    <t>Annosmäärä:</t>
  </si>
  <si>
    <t>Valmistusohje:</t>
  </si>
  <si>
    <t>Osto-</t>
  </si>
  <si>
    <t>paino</t>
  </si>
  <si>
    <t>Käyttö-</t>
  </si>
  <si>
    <t>Raaka- aine</t>
  </si>
  <si>
    <t>Ostohinta</t>
  </si>
  <si>
    <t>(veroton)</t>
  </si>
  <si>
    <t>hinta</t>
  </si>
  <si>
    <t>Aine-</t>
  </si>
  <si>
    <t>Lisäke ( valmisresepti tai raaka-aine)</t>
  </si>
  <si>
    <t>Työohjekortti:</t>
  </si>
  <si>
    <t>Erä</t>
  </si>
  <si>
    <t>Annos</t>
  </si>
  <si>
    <t>Kinkku</t>
  </si>
  <si>
    <t>Kerma</t>
  </si>
  <si>
    <t>Vesi</t>
  </si>
  <si>
    <t>Vihersalaatti</t>
  </si>
  <si>
    <t>Työtunti:</t>
  </si>
  <si>
    <t>e/h</t>
  </si>
  <si>
    <t>Erään kohdistunut työ:</t>
  </si>
  <si>
    <t>Verollinen myyntih.</t>
  </si>
  <si>
    <t xml:space="preserve">  - kuljetus</t>
  </si>
  <si>
    <t>Myyntikate %  :</t>
  </si>
  <si>
    <t>Kg (sis. lisäkkeet)</t>
  </si>
  <si>
    <t>sis.sotut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</si>
</sst>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%"/>
    <numFmt numFmtId="169" formatCode="0.0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\ ?/?"/>
    <numFmt numFmtId="175" formatCode="#\ ??/??"/>
    <numFmt numFmtId="176" formatCode="m/d/yy"/>
    <numFmt numFmtId="177" formatCode="d\-mmm\-yy"/>
    <numFmt numFmtId="178" formatCode="d\-mmm"/>
    <numFmt numFmtId="179" formatCode="mmm\-yy"/>
    <numFmt numFmtId="180" formatCode="m/d/yy\ h:mm"/>
    <numFmt numFmtId="181" formatCode="0.000"/>
    <numFmt numFmtId="182" formatCode="0.000000"/>
    <numFmt numFmtId="183" formatCode="0.00000"/>
    <numFmt numFmtId="184" formatCode="0.0000"/>
    <numFmt numFmtId="185" formatCode="0;0;"/>
    <numFmt numFmtId="186" formatCode="0;0.0;"/>
    <numFmt numFmtId="187" formatCode="0;0.00;"/>
    <numFmt numFmtId="188" formatCode="0.0000000"/>
    <numFmt numFmtId="189" formatCode="0.0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2"/>
      <name val="Calibri"/>
      <family val="2"/>
    </font>
    <font>
      <b/>
      <i/>
      <u val="single"/>
      <sz val="14"/>
      <color indexed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9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2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 horizontal="right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189" fontId="25" fillId="0" borderId="10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181" fontId="29" fillId="0" borderId="14" xfId="0" applyNumberFormat="1" applyFont="1" applyBorder="1" applyAlignment="1">
      <alignment horizontal="center"/>
    </xf>
    <xf numFmtId="0" fontId="23" fillId="0" borderId="14" xfId="0" applyFont="1" applyBorder="1" applyAlignment="1" applyProtection="1">
      <alignment horizontal="center"/>
      <protection locked="0"/>
    </xf>
    <xf numFmtId="181" fontId="23" fillId="0" borderId="14" xfId="0" applyNumberFormat="1" applyFont="1" applyBorder="1" applyAlignment="1" applyProtection="1">
      <alignment horizontal="center"/>
      <protection locked="0"/>
    </xf>
    <xf numFmtId="2" fontId="23" fillId="0" borderId="14" xfId="0" applyNumberFormat="1" applyFont="1" applyBorder="1" applyAlignment="1" applyProtection="1">
      <alignment horizontal="center"/>
      <protection locked="0"/>
    </xf>
    <xf numFmtId="2" fontId="29" fillId="0" borderId="14" xfId="0" applyNumberFormat="1" applyFont="1" applyBorder="1" applyAlignment="1">
      <alignment horizontal="center"/>
    </xf>
    <xf numFmtId="181" fontId="29" fillId="0" borderId="15" xfId="0" applyNumberFormat="1" applyFont="1" applyBorder="1" applyAlignment="1">
      <alignment horizontal="center"/>
    </xf>
    <xf numFmtId="0" fontId="23" fillId="0" borderId="15" xfId="0" applyFont="1" applyBorder="1" applyAlignment="1" applyProtection="1">
      <alignment horizontal="center"/>
      <protection locked="0"/>
    </xf>
    <xf numFmtId="181" fontId="23" fillId="0" borderId="15" xfId="0" applyNumberFormat="1" applyFont="1" applyBorder="1" applyAlignment="1" applyProtection="1">
      <alignment horizontal="center"/>
      <protection locked="0"/>
    </xf>
    <xf numFmtId="2" fontId="23" fillId="0" borderId="15" xfId="0" applyNumberFormat="1" applyFont="1" applyBorder="1" applyAlignment="1" applyProtection="1">
      <alignment horizontal="center"/>
      <protection locked="0"/>
    </xf>
    <xf numFmtId="2" fontId="29" fillId="0" borderId="15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3" fillId="0" borderId="13" xfId="0" applyFont="1" applyBorder="1" applyAlignment="1" applyProtection="1">
      <alignment horizontal="center"/>
      <protection locked="0"/>
    </xf>
    <xf numFmtId="181" fontId="23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81" fontId="25" fillId="33" borderId="1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1" fontId="25" fillId="0" borderId="0" xfId="0" applyNumberFormat="1" applyFont="1" applyAlignment="1">
      <alignment horizontal="left"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1" fontId="23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left"/>
    </xf>
    <xf numFmtId="2" fontId="25" fillId="33" borderId="0" xfId="0" applyNumberFormat="1" applyFont="1" applyFill="1" applyAlignment="1" applyProtection="1">
      <alignment/>
      <protection locked="0"/>
    </xf>
    <xf numFmtId="0" fontId="31" fillId="0" borderId="0" xfId="0" applyFont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 applyProtection="1">
      <alignment/>
      <protection/>
    </xf>
    <xf numFmtId="0" fontId="31" fillId="0" borderId="10" xfId="0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2" fontId="23" fillId="33" borderId="0" xfId="0" applyNumberFormat="1" applyFont="1" applyFill="1" applyAlignment="1" applyProtection="1">
      <alignment/>
      <protection locked="0"/>
    </xf>
    <xf numFmtId="2" fontId="23" fillId="33" borderId="10" xfId="0" applyNumberFormat="1" applyFont="1" applyFill="1" applyBorder="1" applyAlignment="1" applyProtection="1">
      <alignment/>
      <protection locked="0"/>
    </xf>
    <xf numFmtId="181" fontId="32" fillId="0" borderId="14" xfId="0" applyNumberFormat="1" applyFont="1" applyBorder="1" applyAlignment="1">
      <alignment horizontal="center"/>
    </xf>
    <xf numFmtId="185" fontId="33" fillId="0" borderId="14" xfId="0" applyNumberFormat="1" applyFont="1" applyBorder="1" applyAlignment="1">
      <alignment horizontal="center"/>
    </xf>
    <xf numFmtId="181" fontId="32" fillId="0" borderId="15" xfId="0" applyNumberFormat="1" applyFont="1" applyBorder="1" applyAlignment="1">
      <alignment horizontal="center"/>
    </xf>
    <xf numFmtId="185" fontId="33" fillId="0" borderId="15" xfId="0" applyNumberFormat="1" applyFont="1" applyBorder="1" applyAlignment="1">
      <alignment horizontal="center"/>
    </xf>
    <xf numFmtId="181" fontId="32" fillId="0" borderId="17" xfId="0" applyNumberFormat="1" applyFont="1" applyBorder="1" applyAlignment="1">
      <alignment horizontal="center"/>
    </xf>
    <xf numFmtId="185" fontId="33" fillId="0" borderId="17" xfId="0" applyNumberFormat="1" applyFont="1" applyBorder="1" applyAlignment="1">
      <alignment horizontal="center"/>
    </xf>
    <xf numFmtId="181" fontId="25" fillId="0" borderId="16" xfId="0" applyNumberFormat="1" applyFont="1" applyBorder="1" applyAlignment="1">
      <alignment horizontal="center"/>
    </xf>
    <xf numFmtId="181" fontId="23" fillId="0" borderId="0" xfId="0" applyNumberFormat="1" applyFont="1" applyBorder="1" applyAlignment="1">
      <alignment horizontal="center"/>
    </xf>
    <xf numFmtId="18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 horizontal="center"/>
    </xf>
    <xf numFmtId="0" fontId="29" fillId="0" borderId="14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" fontId="31" fillId="0" borderId="0" xfId="0" applyNumberFormat="1" applyFont="1" applyAlignment="1">
      <alignment horizontal="left"/>
    </xf>
    <xf numFmtId="0" fontId="31" fillId="0" borderId="0" xfId="0" applyFont="1" applyBorder="1" applyAlignment="1">
      <alignment/>
    </xf>
    <xf numFmtId="0" fontId="23" fillId="12" borderId="0" xfId="0" applyFont="1" applyFill="1" applyAlignment="1">
      <alignment/>
    </xf>
    <xf numFmtId="0" fontId="36" fillId="0" borderId="0" xfId="0" applyFont="1" applyAlignment="1">
      <alignment/>
    </xf>
    <xf numFmtId="4" fontId="23" fillId="0" borderId="0" xfId="0" applyNumberFormat="1" applyFont="1" applyAlignment="1">
      <alignment/>
    </xf>
    <xf numFmtId="4" fontId="23" fillId="0" borderId="1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189" fontId="37" fillId="0" borderId="0" xfId="0" applyNumberFormat="1" applyFont="1" applyBorder="1" applyAlignment="1">
      <alignment horizontal="center"/>
    </xf>
    <xf numFmtId="189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9" fontId="36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2" fontId="23" fillId="0" borderId="0" xfId="0" applyNumberFormat="1" applyFont="1" applyBorder="1" applyAlignment="1" applyProtection="1">
      <alignment horizontal="center"/>
      <protection locked="0"/>
    </xf>
    <xf numFmtId="0" fontId="29" fillId="0" borderId="16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12" borderId="10" xfId="0" applyFont="1" applyFill="1" applyBorder="1" applyAlignment="1" applyProtection="1">
      <alignment horizontal="center"/>
      <protection locked="0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3" fillId="0" borderId="18" xfId="0" applyFont="1" applyBorder="1" applyAlignment="1" applyProtection="1">
      <alignment/>
      <protection locked="0"/>
    </xf>
    <xf numFmtId="0" fontId="33" fillId="0" borderId="19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57" fillId="33" borderId="12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7" fillId="33" borderId="2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 applyProtection="1">
      <alignment horizontal="center"/>
      <protection locked="0"/>
    </xf>
    <xf numFmtId="189" fontId="37" fillId="0" borderId="0" xfId="0" applyNumberFormat="1" applyFont="1" applyAlignment="1">
      <alignment horizontal="center"/>
    </xf>
    <xf numFmtId="18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185" fontId="23" fillId="0" borderId="25" xfId="0" applyNumberFormat="1" applyFont="1" applyBorder="1" applyAlignment="1" applyProtection="1">
      <alignment horizontal="left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85" fontId="23" fillId="0" borderId="28" xfId="0" applyNumberFormat="1" applyFont="1" applyBorder="1" applyAlignment="1" applyProtection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3" fillId="33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185" fontId="33" fillId="0" borderId="25" xfId="0" applyNumberFormat="1" applyFont="1" applyBorder="1" applyAlignment="1">
      <alignment horizontal="left"/>
    </xf>
    <xf numFmtId="185" fontId="33" fillId="0" borderId="28" xfId="0" applyNumberFormat="1" applyFont="1" applyBorder="1" applyAlignment="1">
      <alignment horizontal="left"/>
    </xf>
    <xf numFmtId="185" fontId="23" fillId="0" borderId="31" xfId="0" applyNumberFormat="1" applyFont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38" fillId="33" borderId="20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185" fontId="33" fillId="0" borderId="31" xfId="0" applyNumberFormat="1" applyFont="1" applyBorder="1" applyAlignment="1">
      <alignment horizontal="left"/>
    </xf>
    <xf numFmtId="0" fontId="23" fillId="0" borderId="31" xfId="0" applyFont="1" applyBorder="1" applyAlignment="1" applyProtection="1">
      <alignment horizontal="left"/>
      <protection locked="0"/>
    </xf>
    <xf numFmtId="0" fontId="57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zoomScalePageLayoutView="0" workbookViewId="0" topLeftCell="A1">
      <selection activeCell="M16" sqref="M16"/>
    </sheetView>
  </sheetViews>
  <sheetFormatPr defaultColWidth="11.421875" defaultRowHeight="12.75"/>
  <cols>
    <col min="1" max="1" width="8.140625" style="7" customWidth="1"/>
    <col min="2" max="2" width="7.28125" style="7" customWidth="1"/>
    <col min="3" max="3" width="10.57421875" style="7" customWidth="1"/>
    <col min="4" max="4" width="7.7109375" style="7" customWidth="1"/>
    <col min="5" max="5" width="10.57421875" style="7" customWidth="1"/>
    <col min="6" max="6" width="8.8515625" style="7" customWidth="1"/>
    <col min="7" max="7" width="10.57421875" style="7" customWidth="1"/>
    <col min="8" max="8" width="8.7109375" style="7" customWidth="1"/>
    <col min="9" max="9" width="6.8515625" style="7" customWidth="1"/>
    <col min="10" max="16384" width="11.421875" style="7" customWidth="1"/>
  </cols>
  <sheetData>
    <row r="1" spans="1:8" ht="21">
      <c r="A1" s="1" t="s">
        <v>0</v>
      </c>
      <c r="B1" s="2"/>
      <c r="C1" s="3" t="s">
        <v>1</v>
      </c>
      <c r="D1" s="4"/>
      <c r="E1" s="4"/>
      <c r="F1" s="4"/>
      <c r="G1" s="5" t="s">
        <v>2</v>
      </c>
      <c r="H1" s="6"/>
    </row>
    <row r="2" spans="1:9" ht="12.75" customHeight="1">
      <c r="A2" s="8"/>
      <c r="B2" s="8"/>
      <c r="C2" s="9"/>
      <c r="D2" s="9"/>
      <c r="E2" s="9"/>
      <c r="F2" s="9"/>
      <c r="I2" s="9"/>
    </row>
    <row r="3" spans="1:9" ht="13.5" customHeight="1">
      <c r="A3" s="10" t="s">
        <v>3</v>
      </c>
      <c r="B3" s="11"/>
      <c r="C3" s="12">
        <f>+(I28+I42)/I30</f>
        <v>1.2753301435406699</v>
      </c>
      <c r="G3" s="13" t="s">
        <v>4</v>
      </c>
      <c r="H3" s="12">
        <f>E47</f>
        <v>5.454545454545454</v>
      </c>
      <c r="I3" s="14"/>
    </row>
    <row r="4" spans="1:9" ht="13.5" customHeight="1">
      <c r="A4" s="10" t="s">
        <v>52</v>
      </c>
      <c r="B4" s="11"/>
      <c r="C4" s="15">
        <f>+D51</f>
        <v>73.3456</v>
      </c>
      <c r="G4" s="5" t="s">
        <v>5</v>
      </c>
      <c r="H4" s="16">
        <f>+E51</f>
        <v>3.509358851674641</v>
      </c>
      <c r="I4" s="17"/>
    </row>
    <row r="5" spans="1:9" ht="13.5" customHeight="1">
      <c r="A5" s="11"/>
      <c r="B5" s="11"/>
      <c r="C5" s="18"/>
      <c r="G5" s="19"/>
      <c r="H5" s="20"/>
      <c r="I5" s="17"/>
    </row>
    <row r="6" spans="1:9" ht="12.75" customHeight="1">
      <c r="A6" s="7" t="s">
        <v>6</v>
      </c>
      <c r="B6" s="10"/>
      <c r="C6" s="21">
        <f>G50</f>
        <v>2.656937799043062</v>
      </c>
      <c r="G6" s="5" t="s">
        <v>7</v>
      </c>
      <c r="H6" s="21">
        <f>G47</f>
        <v>11.363636363636363</v>
      </c>
      <c r="I6" s="14"/>
    </row>
    <row r="7" spans="2:9" ht="12.75" customHeight="1">
      <c r="B7" s="9"/>
      <c r="C7" s="9"/>
      <c r="D7" s="9"/>
      <c r="E7" s="9"/>
      <c r="F7" s="9"/>
      <c r="G7" s="9"/>
      <c r="H7" s="9"/>
      <c r="I7" s="9"/>
    </row>
    <row r="8" spans="1:9" ht="17.25" customHeight="1">
      <c r="A8" s="22" t="s">
        <v>31</v>
      </c>
      <c r="B8" s="22" t="s">
        <v>8</v>
      </c>
      <c r="C8" s="22" t="s">
        <v>33</v>
      </c>
      <c r="D8" s="143" t="s">
        <v>34</v>
      </c>
      <c r="E8" s="144"/>
      <c r="F8" s="145"/>
      <c r="G8" s="22" t="s">
        <v>35</v>
      </c>
      <c r="H8" s="22" t="s">
        <v>33</v>
      </c>
      <c r="I8" s="22" t="s">
        <v>38</v>
      </c>
    </row>
    <row r="9" spans="1:9" ht="12.75">
      <c r="A9" s="23" t="s">
        <v>32</v>
      </c>
      <c r="B9" s="23"/>
      <c r="C9" s="23" t="s">
        <v>32</v>
      </c>
      <c r="D9" s="146"/>
      <c r="E9" s="147"/>
      <c r="F9" s="148"/>
      <c r="G9" s="23" t="s">
        <v>36</v>
      </c>
      <c r="H9" s="23" t="s">
        <v>37</v>
      </c>
      <c r="I9" s="23" t="s">
        <v>37</v>
      </c>
    </row>
    <row r="10" spans="1:9" ht="12.75">
      <c r="A10" s="24">
        <f aca="true" t="shared" si="0" ref="A10:A26">+C10/(100-B10)*100</f>
        <v>2.5</v>
      </c>
      <c r="B10" s="25">
        <v>20</v>
      </c>
      <c r="C10" s="26">
        <v>2</v>
      </c>
      <c r="D10" s="142" t="s">
        <v>9</v>
      </c>
      <c r="E10" s="135"/>
      <c r="F10" s="136"/>
      <c r="G10" s="27">
        <v>0.8</v>
      </c>
      <c r="H10" s="28">
        <f aca="true" t="shared" si="1" ref="H10:H26">+G10/(100-B10)*100</f>
        <v>1</v>
      </c>
      <c r="I10" s="28">
        <f aca="true" t="shared" si="2" ref="I10:I26">+C10*H10</f>
        <v>2</v>
      </c>
    </row>
    <row r="11" spans="1:9" ht="12.75">
      <c r="A11" s="29">
        <f t="shared" si="0"/>
        <v>1.0526315789473684</v>
      </c>
      <c r="B11" s="30">
        <v>5</v>
      </c>
      <c r="C11" s="31">
        <v>1</v>
      </c>
      <c r="D11" s="137" t="s">
        <v>43</v>
      </c>
      <c r="E11" s="121"/>
      <c r="F11" s="122"/>
      <c r="G11" s="32">
        <v>4.8</v>
      </c>
      <c r="H11" s="33">
        <f t="shared" si="1"/>
        <v>5.052631578947368</v>
      </c>
      <c r="I11" s="33">
        <f t="shared" si="2"/>
        <v>5.052631578947368</v>
      </c>
    </row>
    <row r="12" spans="1:9" ht="12.75">
      <c r="A12" s="29">
        <f t="shared" si="0"/>
        <v>0.6</v>
      </c>
      <c r="B12" s="30"/>
      <c r="C12" s="31">
        <v>0.6</v>
      </c>
      <c r="D12" s="137" t="s">
        <v>44</v>
      </c>
      <c r="E12" s="121"/>
      <c r="F12" s="122"/>
      <c r="G12" s="32">
        <v>4</v>
      </c>
      <c r="H12" s="33">
        <f t="shared" si="1"/>
        <v>4</v>
      </c>
      <c r="I12" s="33">
        <f t="shared" si="2"/>
        <v>2.4</v>
      </c>
    </row>
    <row r="13" spans="1:9" ht="12.75">
      <c r="A13" s="29">
        <f t="shared" si="0"/>
        <v>0.8</v>
      </c>
      <c r="B13" s="30"/>
      <c r="C13" s="31">
        <v>0.8</v>
      </c>
      <c r="D13" s="137" t="s">
        <v>45</v>
      </c>
      <c r="E13" s="121"/>
      <c r="F13" s="122"/>
      <c r="G13" s="32"/>
      <c r="H13" s="33">
        <f t="shared" si="1"/>
        <v>0</v>
      </c>
      <c r="I13" s="33">
        <f t="shared" si="2"/>
        <v>0</v>
      </c>
    </row>
    <row r="14" spans="1:9" ht="12" customHeight="1">
      <c r="A14" s="29">
        <f t="shared" si="0"/>
        <v>0</v>
      </c>
      <c r="B14" s="30"/>
      <c r="C14" s="31"/>
      <c r="D14" s="137"/>
      <c r="E14" s="121"/>
      <c r="F14" s="122"/>
      <c r="G14" s="32"/>
      <c r="H14" s="33">
        <f t="shared" si="1"/>
        <v>0</v>
      </c>
      <c r="I14" s="33">
        <f t="shared" si="2"/>
        <v>0</v>
      </c>
    </row>
    <row r="15" spans="1:9" ht="12.75">
      <c r="A15" s="29">
        <f t="shared" si="0"/>
        <v>0</v>
      </c>
      <c r="B15" s="30"/>
      <c r="C15" s="31"/>
      <c r="D15" s="137"/>
      <c r="E15" s="121"/>
      <c r="F15" s="122"/>
      <c r="G15" s="32"/>
      <c r="H15" s="33">
        <f t="shared" si="1"/>
        <v>0</v>
      </c>
      <c r="I15" s="33">
        <f t="shared" si="2"/>
        <v>0</v>
      </c>
    </row>
    <row r="16" spans="1:9" ht="12.75">
      <c r="A16" s="29">
        <f t="shared" si="0"/>
        <v>0</v>
      </c>
      <c r="B16" s="30"/>
      <c r="C16" s="31"/>
      <c r="D16" s="137"/>
      <c r="E16" s="121"/>
      <c r="F16" s="122"/>
      <c r="G16" s="32"/>
      <c r="H16" s="33">
        <f t="shared" si="1"/>
        <v>0</v>
      </c>
      <c r="I16" s="33">
        <f t="shared" si="2"/>
        <v>0</v>
      </c>
    </row>
    <row r="17" spans="1:9" ht="12.75">
      <c r="A17" s="29">
        <f t="shared" si="0"/>
        <v>0</v>
      </c>
      <c r="B17" s="30"/>
      <c r="C17" s="31"/>
      <c r="D17" s="137"/>
      <c r="E17" s="121"/>
      <c r="F17" s="122"/>
      <c r="G17" s="32"/>
      <c r="H17" s="33">
        <f t="shared" si="1"/>
        <v>0</v>
      </c>
      <c r="I17" s="33">
        <f t="shared" si="2"/>
        <v>0</v>
      </c>
    </row>
    <row r="18" spans="1:9" ht="12.75">
      <c r="A18" s="29">
        <f t="shared" si="0"/>
        <v>0</v>
      </c>
      <c r="B18" s="30"/>
      <c r="C18" s="31"/>
      <c r="D18" s="137"/>
      <c r="E18" s="121"/>
      <c r="F18" s="122"/>
      <c r="G18" s="32"/>
      <c r="H18" s="33">
        <f t="shared" si="1"/>
        <v>0</v>
      </c>
      <c r="I18" s="33">
        <f t="shared" si="2"/>
        <v>0</v>
      </c>
    </row>
    <row r="19" spans="1:9" ht="12.75">
      <c r="A19" s="29">
        <f t="shared" si="0"/>
        <v>0</v>
      </c>
      <c r="B19" s="30"/>
      <c r="C19" s="31"/>
      <c r="D19" s="137"/>
      <c r="E19" s="121"/>
      <c r="F19" s="122"/>
      <c r="G19" s="32"/>
      <c r="H19" s="33">
        <f t="shared" si="1"/>
        <v>0</v>
      </c>
      <c r="I19" s="33">
        <f t="shared" si="2"/>
        <v>0</v>
      </c>
    </row>
    <row r="20" spans="1:9" ht="12.75">
      <c r="A20" s="29">
        <f t="shared" si="0"/>
        <v>0</v>
      </c>
      <c r="B20" s="30"/>
      <c r="C20" s="31"/>
      <c r="D20" s="137"/>
      <c r="E20" s="121"/>
      <c r="F20" s="122"/>
      <c r="G20" s="32"/>
      <c r="H20" s="33">
        <f t="shared" si="1"/>
        <v>0</v>
      </c>
      <c r="I20" s="33">
        <f t="shared" si="2"/>
        <v>0</v>
      </c>
    </row>
    <row r="21" spans="1:9" ht="12.75">
      <c r="A21" s="29">
        <f t="shared" si="0"/>
        <v>0</v>
      </c>
      <c r="B21" s="30"/>
      <c r="C21" s="31"/>
      <c r="D21" s="137"/>
      <c r="E21" s="121"/>
      <c r="F21" s="122"/>
      <c r="G21" s="32"/>
      <c r="H21" s="33">
        <f t="shared" si="1"/>
        <v>0</v>
      </c>
      <c r="I21" s="33">
        <f t="shared" si="2"/>
        <v>0</v>
      </c>
    </row>
    <row r="22" spans="1:9" ht="12.75">
      <c r="A22" s="29">
        <f t="shared" si="0"/>
        <v>0</v>
      </c>
      <c r="B22" s="30"/>
      <c r="C22" s="31"/>
      <c r="D22" s="137"/>
      <c r="E22" s="121"/>
      <c r="F22" s="122"/>
      <c r="G22" s="32"/>
      <c r="H22" s="33">
        <f t="shared" si="1"/>
        <v>0</v>
      </c>
      <c r="I22" s="33">
        <f t="shared" si="2"/>
        <v>0</v>
      </c>
    </row>
    <row r="23" spans="1:9" ht="12.75">
      <c r="A23" s="29">
        <f t="shared" si="0"/>
        <v>0</v>
      </c>
      <c r="B23" s="30"/>
      <c r="C23" s="31"/>
      <c r="D23" s="137"/>
      <c r="E23" s="121"/>
      <c r="F23" s="122"/>
      <c r="G23" s="32"/>
      <c r="H23" s="33">
        <f t="shared" si="1"/>
        <v>0</v>
      </c>
      <c r="I23" s="33">
        <f t="shared" si="2"/>
        <v>0</v>
      </c>
    </row>
    <row r="24" spans="1:9" ht="12.75">
      <c r="A24" s="29">
        <f t="shared" si="0"/>
        <v>0</v>
      </c>
      <c r="B24" s="30"/>
      <c r="C24" s="31"/>
      <c r="D24" s="137"/>
      <c r="E24" s="121"/>
      <c r="F24" s="122"/>
      <c r="G24" s="32"/>
      <c r="H24" s="33">
        <f t="shared" si="1"/>
        <v>0</v>
      </c>
      <c r="I24" s="33">
        <f t="shared" si="2"/>
        <v>0</v>
      </c>
    </row>
    <row r="25" spans="1:9" ht="12.75">
      <c r="A25" s="29">
        <f t="shared" si="0"/>
        <v>0</v>
      </c>
      <c r="B25" s="30"/>
      <c r="C25" s="31"/>
      <c r="D25" s="137"/>
      <c r="E25" s="121"/>
      <c r="F25" s="122"/>
      <c r="G25" s="32"/>
      <c r="H25" s="33">
        <f t="shared" si="1"/>
        <v>0</v>
      </c>
      <c r="I25" s="33">
        <f t="shared" si="2"/>
        <v>0</v>
      </c>
    </row>
    <row r="26" spans="1:9" ht="12.75">
      <c r="A26" s="29">
        <f t="shared" si="0"/>
        <v>0</v>
      </c>
      <c r="B26" s="30"/>
      <c r="C26" s="31"/>
      <c r="D26" s="137"/>
      <c r="E26" s="121"/>
      <c r="F26" s="122"/>
      <c r="G26" s="32"/>
      <c r="H26" s="33">
        <f t="shared" si="1"/>
        <v>0</v>
      </c>
      <c r="I26" s="33">
        <f t="shared" si="2"/>
        <v>0</v>
      </c>
    </row>
    <row r="27" spans="1:9" ht="12.75">
      <c r="A27" s="34"/>
      <c r="B27" s="35"/>
      <c r="C27" s="36"/>
      <c r="D27" s="138"/>
      <c r="E27" s="124"/>
      <c r="F27" s="125"/>
      <c r="G27" s="37"/>
      <c r="H27" s="34"/>
      <c r="I27" s="34"/>
    </row>
    <row r="28" spans="2:9" ht="12.75">
      <c r="B28" s="7" t="s">
        <v>10</v>
      </c>
      <c r="C28" s="38">
        <f>SUM(C10:C27)</f>
        <v>4.4</v>
      </c>
      <c r="D28" s="7" t="s">
        <v>11</v>
      </c>
      <c r="G28" s="39"/>
      <c r="H28" s="39" t="s">
        <v>12</v>
      </c>
      <c r="I28" s="40">
        <f>SUM(I10:I27)</f>
        <v>9.452631578947368</v>
      </c>
    </row>
    <row r="29" spans="3:9" ht="12.75">
      <c r="C29" s="41"/>
      <c r="G29" s="39"/>
      <c r="H29" s="39"/>
      <c r="I29" s="39"/>
    </row>
    <row r="30" spans="1:9" ht="12.75">
      <c r="A30" s="7" t="s">
        <v>13</v>
      </c>
      <c r="C30" s="42">
        <v>0.4</v>
      </c>
      <c r="D30" s="43"/>
      <c r="E30" s="43"/>
      <c r="F30" s="43"/>
      <c r="G30" s="7" t="s">
        <v>14</v>
      </c>
      <c r="I30" s="44">
        <f>INT(C28/C30)</f>
        <v>11</v>
      </c>
    </row>
    <row r="32" spans="1:9" ht="12.75">
      <c r="A32" s="104" t="s">
        <v>15</v>
      </c>
      <c r="B32" s="104" t="s">
        <v>15</v>
      </c>
      <c r="C32" s="104" t="s">
        <v>33</v>
      </c>
      <c r="D32" s="105" t="s">
        <v>39</v>
      </c>
      <c r="E32" s="106"/>
      <c r="F32" s="106"/>
      <c r="G32" s="107"/>
      <c r="H32" s="104" t="s">
        <v>33</v>
      </c>
      <c r="I32" s="104" t="s">
        <v>38</v>
      </c>
    </row>
    <row r="33" spans="1:9" ht="12.75">
      <c r="A33" s="108" t="s">
        <v>16</v>
      </c>
      <c r="B33" s="108" t="s">
        <v>17</v>
      </c>
      <c r="C33" s="108" t="s">
        <v>32</v>
      </c>
      <c r="D33" s="109"/>
      <c r="E33" s="110"/>
      <c r="F33" s="110"/>
      <c r="G33" s="111"/>
      <c r="H33" s="108" t="s">
        <v>37</v>
      </c>
      <c r="I33" s="108" t="s">
        <v>37</v>
      </c>
    </row>
    <row r="34" spans="1:9" ht="12.75">
      <c r="A34" s="47">
        <f>+I30</f>
        <v>11</v>
      </c>
      <c r="B34" s="25">
        <v>0.08</v>
      </c>
      <c r="C34" s="48">
        <f aca="true" t="shared" si="3" ref="C34:C40">+A34*B34</f>
        <v>0.88</v>
      </c>
      <c r="D34" s="142" t="s">
        <v>46</v>
      </c>
      <c r="E34" s="135"/>
      <c r="F34" s="135"/>
      <c r="G34" s="136"/>
      <c r="H34" s="27">
        <v>5.2</v>
      </c>
      <c r="I34" s="28">
        <f aca="true" t="shared" si="4" ref="I34:I40">+H34*C34</f>
        <v>4.5760000000000005</v>
      </c>
    </row>
    <row r="35" spans="1:9" ht="12.75">
      <c r="A35" s="49">
        <f>+A34</f>
        <v>11</v>
      </c>
      <c r="B35" s="30"/>
      <c r="C35" s="50">
        <f t="shared" si="3"/>
        <v>0</v>
      </c>
      <c r="D35" s="137"/>
      <c r="E35" s="121"/>
      <c r="F35" s="121"/>
      <c r="G35" s="122"/>
      <c r="H35" s="32"/>
      <c r="I35" s="33">
        <f t="shared" si="4"/>
        <v>0</v>
      </c>
    </row>
    <row r="36" spans="1:9" ht="12.75">
      <c r="A36" s="49">
        <f>+A34</f>
        <v>11</v>
      </c>
      <c r="B36" s="30"/>
      <c r="C36" s="50">
        <f t="shared" si="3"/>
        <v>0</v>
      </c>
      <c r="D36" s="137"/>
      <c r="E36" s="121"/>
      <c r="F36" s="121"/>
      <c r="G36" s="122"/>
      <c r="H36" s="32"/>
      <c r="I36" s="33">
        <f t="shared" si="4"/>
        <v>0</v>
      </c>
    </row>
    <row r="37" spans="1:9" ht="12.75">
      <c r="A37" s="49">
        <f>+A36</f>
        <v>11</v>
      </c>
      <c r="B37" s="30"/>
      <c r="C37" s="50">
        <f t="shared" si="3"/>
        <v>0</v>
      </c>
      <c r="D37" s="137"/>
      <c r="E37" s="121"/>
      <c r="F37" s="121"/>
      <c r="G37" s="122"/>
      <c r="H37" s="32"/>
      <c r="I37" s="33">
        <f t="shared" si="4"/>
        <v>0</v>
      </c>
    </row>
    <row r="38" spans="1:9" ht="12.75">
      <c r="A38" s="49">
        <f>+A37</f>
        <v>11</v>
      </c>
      <c r="B38" s="30"/>
      <c r="C38" s="50">
        <f t="shared" si="3"/>
        <v>0</v>
      </c>
      <c r="D38" s="137"/>
      <c r="E38" s="121"/>
      <c r="F38" s="121"/>
      <c r="G38" s="122"/>
      <c r="H38" s="32"/>
      <c r="I38" s="33">
        <f t="shared" si="4"/>
        <v>0</v>
      </c>
    </row>
    <row r="39" spans="1:9" ht="12.75">
      <c r="A39" s="49">
        <f>+A38</f>
        <v>11</v>
      </c>
      <c r="B39" s="30"/>
      <c r="C39" s="50">
        <f t="shared" si="3"/>
        <v>0</v>
      </c>
      <c r="D39" s="137"/>
      <c r="E39" s="121"/>
      <c r="F39" s="121"/>
      <c r="G39" s="122"/>
      <c r="H39" s="32"/>
      <c r="I39" s="33">
        <f t="shared" si="4"/>
        <v>0</v>
      </c>
    </row>
    <row r="40" spans="1:9" ht="12.75">
      <c r="A40" s="49">
        <f>+A39</f>
        <v>11</v>
      </c>
      <c r="B40" s="30"/>
      <c r="C40" s="50">
        <f t="shared" si="3"/>
        <v>0</v>
      </c>
      <c r="D40" s="137"/>
      <c r="E40" s="121"/>
      <c r="F40" s="121"/>
      <c r="G40" s="122"/>
      <c r="H40" s="32"/>
      <c r="I40" s="33">
        <f t="shared" si="4"/>
        <v>0</v>
      </c>
    </row>
    <row r="41" spans="1:9" ht="12.75">
      <c r="A41" s="51"/>
      <c r="B41" s="35"/>
      <c r="C41" s="52"/>
      <c r="D41" s="138"/>
      <c r="E41" s="124"/>
      <c r="F41" s="124"/>
      <c r="G41" s="125"/>
      <c r="H41" s="37"/>
      <c r="I41" s="34"/>
    </row>
    <row r="42" spans="1:9" ht="11.25" customHeight="1">
      <c r="A42" s="91"/>
      <c r="B42" s="92"/>
      <c r="C42" s="96">
        <f>SUM(C34:C41)</f>
        <v>0.88</v>
      </c>
      <c r="D42" s="93"/>
      <c r="E42" s="94"/>
      <c r="F42" s="94"/>
      <c r="G42" s="94"/>
      <c r="H42" s="95"/>
      <c r="I42" s="53">
        <f>SUM(I34:I41)</f>
        <v>4.5760000000000005</v>
      </c>
    </row>
    <row r="43" ht="11.25" customHeight="1">
      <c r="H43" s="39"/>
    </row>
    <row r="44" spans="1:9" ht="12.75">
      <c r="A44" s="5" t="s">
        <v>47</v>
      </c>
      <c r="B44" s="82">
        <v>20</v>
      </c>
      <c r="C44" s="7" t="s">
        <v>48</v>
      </c>
      <c r="E44" s="5" t="s">
        <v>49</v>
      </c>
      <c r="F44" s="82">
        <v>1.2</v>
      </c>
      <c r="G44" s="7" t="s">
        <v>26</v>
      </c>
      <c r="I44" s="60"/>
    </row>
    <row r="45" spans="2:9" ht="12.75">
      <c r="B45" s="119" t="s">
        <v>54</v>
      </c>
      <c r="H45" s="81"/>
      <c r="I45" s="97"/>
    </row>
    <row r="46" spans="1:9" s="83" customFormat="1" ht="12.75">
      <c r="A46" s="112"/>
      <c r="B46" s="112"/>
      <c r="C46" s="113" t="s">
        <v>41</v>
      </c>
      <c r="D46" s="112"/>
      <c r="E46" s="113" t="s">
        <v>42</v>
      </c>
      <c r="F46" s="112"/>
      <c r="G46" s="114" t="s">
        <v>53</v>
      </c>
      <c r="H46" s="112"/>
      <c r="I46" s="60"/>
    </row>
    <row r="47" spans="1:9" ht="12.75">
      <c r="A47" s="80" t="s">
        <v>50</v>
      </c>
      <c r="B47" s="54"/>
      <c r="C47" s="55">
        <v>60</v>
      </c>
      <c r="D47" s="86">
        <f>+D49+D48</f>
        <v>114</v>
      </c>
      <c r="E47" s="84">
        <f>+C47/$I$30</f>
        <v>5.454545454545454</v>
      </c>
      <c r="F47" s="115">
        <f>+F49+F48</f>
        <v>114</v>
      </c>
      <c r="G47" s="84">
        <f>+C47/($C$42+$C$28)</f>
        <v>11.363636363636363</v>
      </c>
      <c r="H47" s="115">
        <f>+H49+H48</f>
        <v>114</v>
      </c>
      <c r="I47" s="60"/>
    </row>
    <row r="48" spans="1:9" ht="12.75">
      <c r="A48" s="59" t="s">
        <v>18</v>
      </c>
      <c r="B48" s="57"/>
      <c r="C48" s="58">
        <f>+C47-C49</f>
        <v>7.368421052631582</v>
      </c>
      <c r="D48" s="98">
        <v>14</v>
      </c>
      <c r="E48" s="85">
        <f aca="true" t="shared" si="5" ref="E48:E58">+C48/$I$30</f>
        <v>0.6698564593301438</v>
      </c>
      <c r="F48" s="116">
        <f>+D48</f>
        <v>14</v>
      </c>
      <c r="G48" s="85">
        <f aca="true" t="shared" si="6" ref="G48:G58">+C48/($C$42+$C$28)</f>
        <v>1.395534290271133</v>
      </c>
      <c r="H48" s="116">
        <f>+F48</f>
        <v>14</v>
      </c>
      <c r="I48" s="60"/>
    </row>
    <row r="49" spans="1:9" ht="12.75">
      <c r="A49" s="81" t="s">
        <v>19</v>
      </c>
      <c r="B49" s="60"/>
      <c r="C49" s="61">
        <f>+C47*D49/D47</f>
        <v>52.63157894736842</v>
      </c>
      <c r="D49" s="86">
        <v>100</v>
      </c>
      <c r="E49" s="84">
        <f t="shared" si="5"/>
        <v>4.784688995215311</v>
      </c>
      <c r="F49" s="115">
        <v>100</v>
      </c>
      <c r="G49" s="84">
        <f t="shared" si="6"/>
        <v>9.96810207336523</v>
      </c>
      <c r="H49" s="115">
        <v>100</v>
      </c>
      <c r="I49" s="60"/>
    </row>
    <row r="50" spans="1:9" ht="12.75">
      <c r="A50" s="59" t="s">
        <v>20</v>
      </c>
      <c r="B50" s="57"/>
      <c r="C50" s="58">
        <f>I28+I42</f>
        <v>14.028631578947369</v>
      </c>
      <c r="D50" s="89"/>
      <c r="E50" s="85">
        <f t="shared" si="5"/>
        <v>1.2753301435406699</v>
      </c>
      <c r="F50" s="89"/>
      <c r="G50" s="85">
        <f t="shared" si="6"/>
        <v>2.656937799043062</v>
      </c>
      <c r="H50" s="89"/>
      <c r="I50" s="60"/>
    </row>
    <row r="51" spans="1:9" ht="12.75">
      <c r="A51" s="81" t="s">
        <v>21</v>
      </c>
      <c r="B51" s="60"/>
      <c r="C51" s="62">
        <f>+C49-C50</f>
        <v>38.60294736842105</v>
      </c>
      <c r="D51" s="87">
        <f>+C51*D49/C49</f>
        <v>73.3456</v>
      </c>
      <c r="E51" s="84">
        <f t="shared" si="5"/>
        <v>3.509358851674641</v>
      </c>
      <c r="F51" s="117">
        <f>+E51*F49/E49</f>
        <v>73.34559999999999</v>
      </c>
      <c r="G51" s="84">
        <f t="shared" si="6"/>
        <v>7.311164274322168</v>
      </c>
      <c r="H51" s="117">
        <f>+G51*H49/G49</f>
        <v>73.3456</v>
      </c>
      <c r="I51" s="60"/>
    </row>
    <row r="52" spans="1:9" ht="12.75">
      <c r="A52" s="59" t="s">
        <v>22</v>
      </c>
      <c r="B52" s="57"/>
      <c r="C52" s="58">
        <f>+B44*F44</f>
        <v>24</v>
      </c>
      <c r="D52" s="90"/>
      <c r="E52" s="85">
        <f t="shared" si="5"/>
        <v>2.1818181818181817</v>
      </c>
      <c r="F52" s="90"/>
      <c r="G52" s="85">
        <f t="shared" si="6"/>
        <v>4.545454545454545</v>
      </c>
      <c r="H52" s="90"/>
      <c r="I52" s="60"/>
    </row>
    <row r="53" spans="1:9" ht="12.75">
      <c r="A53" s="56" t="s">
        <v>23</v>
      </c>
      <c r="B53" s="56"/>
      <c r="C53" s="61">
        <f>+C51-C52</f>
        <v>14.602947368421049</v>
      </c>
      <c r="D53" s="88">
        <f>+C53*D51/C51</f>
        <v>27.7456</v>
      </c>
      <c r="E53" s="84">
        <f t="shared" si="5"/>
        <v>1.327540669856459</v>
      </c>
      <c r="F53" s="118">
        <f>+E53*F51/E51</f>
        <v>27.74559999999999</v>
      </c>
      <c r="G53" s="84">
        <f t="shared" si="6"/>
        <v>2.765709728867623</v>
      </c>
      <c r="H53" s="118">
        <f>+G53*H51/G51</f>
        <v>27.745599999999996</v>
      </c>
      <c r="I53" s="60"/>
    </row>
    <row r="54" spans="1:9" ht="12.75">
      <c r="A54" s="81" t="s">
        <v>24</v>
      </c>
      <c r="B54" s="81"/>
      <c r="C54" s="63">
        <v>2</v>
      </c>
      <c r="D54" s="88"/>
      <c r="E54" s="84">
        <f t="shared" si="5"/>
        <v>0.18181818181818182</v>
      </c>
      <c r="F54" s="118"/>
      <c r="G54" s="84">
        <f t="shared" si="6"/>
        <v>0.3787878787878788</v>
      </c>
      <c r="H54" s="118"/>
      <c r="I54" s="56"/>
    </row>
    <row r="55" spans="1:9" ht="12.75">
      <c r="A55" s="81" t="s">
        <v>51</v>
      </c>
      <c r="B55" s="81"/>
      <c r="C55" s="63">
        <v>7</v>
      </c>
      <c r="D55" s="88"/>
      <c r="E55" s="84">
        <f t="shared" si="5"/>
        <v>0.6363636363636364</v>
      </c>
      <c r="F55" s="118"/>
      <c r="G55" s="84">
        <f t="shared" si="6"/>
        <v>1.3257575757575757</v>
      </c>
      <c r="H55" s="118"/>
      <c r="I55" s="56"/>
    </row>
    <row r="56" spans="1:9" ht="12.75">
      <c r="A56" s="81"/>
      <c r="B56" s="81"/>
      <c r="C56" s="63"/>
      <c r="D56" s="88"/>
      <c r="E56" s="84">
        <f t="shared" si="5"/>
        <v>0</v>
      </c>
      <c r="F56" s="118"/>
      <c r="G56" s="84">
        <f t="shared" si="6"/>
        <v>0</v>
      </c>
      <c r="H56" s="118"/>
      <c r="I56" s="56"/>
    </row>
    <row r="57" spans="1:9" ht="12.75">
      <c r="A57" s="59" t="s">
        <v>25</v>
      </c>
      <c r="B57" s="59"/>
      <c r="C57" s="64">
        <v>2.3</v>
      </c>
      <c r="D57" s="90"/>
      <c r="E57" s="85">
        <f t="shared" si="5"/>
        <v>0.20909090909090908</v>
      </c>
      <c r="F57" s="90"/>
      <c r="G57" s="85">
        <f t="shared" si="6"/>
        <v>0.43560606060606055</v>
      </c>
      <c r="H57" s="90"/>
      <c r="I57" s="56"/>
    </row>
    <row r="58" spans="1:9" ht="12.75">
      <c r="A58" s="56" t="s">
        <v>27</v>
      </c>
      <c r="B58" s="56"/>
      <c r="C58" s="62">
        <f>+C53-C54-C55-C56-C57</f>
        <v>3.302947368421049</v>
      </c>
      <c r="D58" s="87">
        <f>+C58*D53/C53</f>
        <v>6.2755999999999945</v>
      </c>
      <c r="E58" s="84">
        <f t="shared" si="5"/>
        <v>0.30026794258373174</v>
      </c>
      <c r="F58" s="117">
        <f>+E58*F53/E53</f>
        <v>6.275599999999993</v>
      </c>
      <c r="G58" s="84">
        <f t="shared" si="6"/>
        <v>0.6255582137161078</v>
      </c>
      <c r="H58" s="117">
        <f>+G58*H53/G53</f>
        <v>6.2755999999999945</v>
      </c>
      <c r="I58" s="56"/>
    </row>
    <row r="59" spans="4:9" ht="12.75">
      <c r="D59" s="56"/>
      <c r="E59" s="56"/>
      <c r="F59" s="56"/>
      <c r="G59" s="56"/>
      <c r="H59" s="56"/>
      <c r="I59" s="56"/>
    </row>
    <row r="60" spans="4:9" ht="20.25" customHeight="1">
      <c r="D60" s="56"/>
      <c r="E60" s="56"/>
      <c r="F60" s="56"/>
      <c r="G60" s="56"/>
      <c r="H60" s="56"/>
      <c r="I60" s="56"/>
    </row>
    <row r="61" spans="4:8" ht="20.25" customHeight="1">
      <c r="D61" s="56"/>
      <c r="E61" s="56"/>
      <c r="F61" s="56"/>
      <c r="G61" s="56"/>
      <c r="H61" s="56"/>
    </row>
    <row r="62" spans="4:8" ht="19.5" customHeight="1">
      <c r="D62" s="56"/>
      <c r="E62" s="56"/>
      <c r="F62" s="56"/>
      <c r="G62" s="56"/>
      <c r="H62" s="56"/>
    </row>
    <row r="63" spans="1:8" ht="12.75">
      <c r="A63" s="7" t="s">
        <v>40</v>
      </c>
      <c r="C63" s="7" t="str">
        <f>C1</f>
        <v>Kinkkukiusaus</v>
      </c>
      <c r="D63" s="56"/>
      <c r="E63" s="56"/>
      <c r="F63" s="56"/>
      <c r="G63" s="56"/>
      <c r="H63" s="56"/>
    </row>
    <row r="64" spans="3:8" ht="12.75">
      <c r="C64" s="99" t="s">
        <v>33</v>
      </c>
      <c r="D64" s="139" t="s">
        <v>34</v>
      </c>
      <c r="E64" s="127"/>
      <c r="F64" s="128"/>
      <c r="G64" s="99" t="s">
        <v>31</v>
      </c>
      <c r="H64" s="99" t="s">
        <v>8</v>
      </c>
    </row>
    <row r="65" spans="3:8" ht="12.75">
      <c r="C65" s="100" t="s">
        <v>32</v>
      </c>
      <c r="D65" s="140"/>
      <c r="E65" s="130"/>
      <c r="F65" s="131"/>
      <c r="G65" s="100" t="s">
        <v>32</v>
      </c>
      <c r="H65" s="100"/>
    </row>
    <row r="66" spans="3:8" ht="15.75">
      <c r="C66" s="65">
        <f aca="true" t="shared" si="7" ref="C66:D81">+C10</f>
        <v>2</v>
      </c>
      <c r="D66" s="141" t="str">
        <f t="shared" si="7"/>
        <v>Peruna</v>
      </c>
      <c r="E66" s="135"/>
      <c r="F66" s="136"/>
      <c r="G66" s="65">
        <f aca="true" t="shared" si="8" ref="G66:G81">+C66/(100-H66)*100</f>
        <v>2.5</v>
      </c>
      <c r="H66" s="66">
        <f aca="true" t="shared" si="9" ref="H66:H81">+B10</f>
        <v>20</v>
      </c>
    </row>
    <row r="67" spans="3:8" ht="15.75">
      <c r="C67" s="67">
        <f t="shared" si="7"/>
        <v>1</v>
      </c>
      <c r="D67" s="132" t="str">
        <f t="shared" si="7"/>
        <v>Kinkku</v>
      </c>
      <c r="E67" s="121"/>
      <c r="F67" s="122"/>
      <c r="G67" s="67">
        <f t="shared" si="8"/>
        <v>1.0526315789473684</v>
      </c>
      <c r="H67" s="68">
        <f t="shared" si="9"/>
        <v>5</v>
      </c>
    </row>
    <row r="68" spans="3:8" ht="15.75">
      <c r="C68" s="67">
        <f t="shared" si="7"/>
        <v>0.6</v>
      </c>
      <c r="D68" s="132" t="str">
        <f t="shared" si="7"/>
        <v>Kerma</v>
      </c>
      <c r="E68" s="121"/>
      <c r="F68" s="122"/>
      <c r="G68" s="67">
        <f t="shared" si="8"/>
        <v>0.6</v>
      </c>
      <c r="H68" s="68">
        <f t="shared" si="9"/>
        <v>0</v>
      </c>
    </row>
    <row r="69" spans="3:8" ht="15.75">
      <c r="C69" s="67">
        <f t="shared" si="7"/>
        <v>0.8</v>
      </c>
      <c r="D69" s="132" t="str">
        <f t="shared" si="7"/>
        <v>Vesi</v>
      </c>
      <c r="E69" s="121"/>
      <c r="F69" s="122"/>
      <c r="G69" s="67">
        <f t="shared" si="8"/>
        <v>0.8</v>
      </c>
      <c r="H69" s="68">
        <f t="shared" si="9"/>
        <v>0</v>
      </c>
    </row>
    <row r="70" spans="3:8" ht="15.75">
      <c r="C70" s="67">
        <f t="shared" si="7"/>
        <v>0</v>
      </c>
      <c r="D70" s="132">
        <f t="shared" si="7"/>
        <v>0</v>
      </c>
      <c r="E70" s="121"/>
      <c r="F70" s="122"/>
      <c r="G70" s="67">
        <f t="shared" si="8"/>
        <v>0</v>
      </c>
      <c r="H70" s="68">
        <f t="shared" si="9"/>
        <v>0</v>
      </c>
    </row>
    <row r="71" spans="3:8" ht="15.75">
      <c r="C71" s="67">
        <f t="shared" si="7"/>
        <v>0</v>
      </c>
      <c r="D71" s="132">
        <f t="shared" si="7"/>
        <v>0</v>
      </c>
      <c r="E71" s="121"/>
      <c r="F71" s="122"/>
      <c r="G71" s="67">
        <f t="shared" si="8"/>
        <v>0</v>
      </c>
      <c r="H71" s="68">
        <f t="shared" si="9"/>
        <v>0</v>
      </c>
    </row>
    <row r="72" spans="3:8" ht="15.75">
      <c r="C72" s="67">
        <f t="shared" si="7"/>
        <v>0</v>
      </c>
      <c r="D72" s="132">
        <f t="shared" si="7"/>
        <v>0</v>
      </c>
      <c r="E72" s="121"/>
      <c r="F72" s="122"/>
      <c r="G72" s="67">
        <f t="shared" si="8"/>
        <v>0</v>
      </c>
      <c r="H72" s="68">
        <f t="shared" si="9"/>
        <v>0</v>
      </c>
    </row>
    <row r="73" spans="3:8" ht="15.75">
      <c r="C73" s="67">
        <f t="shared" si="7"/>
        <v>0</v>
      </c>
      <c r="D73" s="132">
        <f t="shared" si="7"/>
        <v>0</v>
      </c>
      <c r="E73" s="121"/>
      <c r="F73" s="122"/>
      <c r="G73" s="67">
        <f t="shared" si="8"/>
        <v>0</v>
      </c>
      <c r="H73" s="68">
        <f t="shared" si="9"/>
        <v>0</v>
      </c>
    </row>
    <row r="74" spans="3:8" ht="15.75">
      <c r="C74" s="67">
        <f t="shared" si="7"/>
        <v>0</v>
      </c>
      <c r="D74" s="132">
        <f t="shared" si="7"/>
        <v>0</v>
      </c>
      <c r="E74" s="121"/>
      <c r="F74" s="122"/>
      <c r="G74" s="67">
        <f t="shared" si="8"/>
        <v>0</v>
      </c>
      <c r="H74" s="68">
        <f t="shared" si="9"/>
        <v>0</v>
      </c>
    </row>
    <row r="75" spans="3:8" ht="15.75">
      <c r="C75" s="67">
        <f t="shared" si="7"/>
        <v>0</v>
      </c>
      <c r="D75" s="132">
        <f t="shared" si="7"/>
        <v>0</v>
      </c>
      <c r="E75" s="121"/>
      <c r="F75" s="122"/>
      <c r="G75" s="67">
        <f t="shared" si="8"/>
        <v>0</v>
      </c>
      <c r="H75" s="68">
        <f t="shared" si="9"/>
        <v>0</v>
      </c>
    </row>
    <row r="76" spans="3:8" ht="15.75">
      <c r="C76" s="67">
        <f t="shared" si="7"/>
        <v>0</v>
      </c>
      <c r="D76" s="132">
        <f t="shared" si="7"/>
        <v>0</v>
      </c>
      <c r="E76" s="121"/>
      <c r="F76" s="122"/>
      <c r="G76" s="67">
        <f t="shared" si="8"/>
        <v>0</v>
      </c>
      <c r="H76" s="68">
        <f t="shared" si="9"/>
        <v>0</v>
      </c>
    </row>
    <row r="77" spans="3:8" ht="15.75">
      <c r="C77" s="67">
        <f t="shared" si="7"/>
        <v>0</v>
      </c>
      <c r="D77" s="132">
        <f t="shared" si="7"/>
        <v>0</v>
      </c>
      <c r="E77" s="121"/>
      <c r="F77" s="122"/>
      <c r="G77" s="67">
        <f t="shared" si="8"/>
        <v>0</v>
      </c>
      <c r="H77" s="68">
        <f t="shared" si="9"/>
        <v>0</v>
      </c>
    </row>
    <row r="78" spans="3:8" ht="15.75">
      <c r="C78" s="67">
        <f t="shared" si="7"/>
        <v>0</v>
      </c>
      <c r="D78" s="132">
        <f t="shared" si="7"/>
        <v>0</v>
      </c>
      <c r="E78" s="121"/>
      <c r="F78" s="122"/>
      <c r="G78" s="67">
        <f t="shared" si="8"/>
        <v>0</v>
      </c>
      <c r="H78" s="68">
        <f t="shared" si="9"/>
        <v>0</v>
      </c>
    </row>
    <row r="79" spans="3:8" ht="15.75">
      <c r="C79" s="67">
        <f t="shared" si="7"/>
        <v>0</v>
      </c>
      <c r="D79" s="132">
        <f t="shared" si="7"/>
        <v>0</v>
      </c>
      <c r="E79" s="121"/>
      <c r="F79" s="122"/>
      <c r="G79" s="67">
        <f t="shared" si="8"/>
        <v>0</v>
      </c>
      <c r="H79" s="68">
        <f t="shared" si="9"/>
        <v>0</v>
      </c>
    </row>
    <row r="80" spans="3:8" ht="15.75">
      <c r="C80" s="67">
        <f t="shared" si="7"/>
        <v>0</v>
      </c>
      <c r="D80" s="132">
        <f t="shared" si="7"/>
        <v>0</v>
      </c>
      <c r="E80" s="121"/>
      <c r="F80" s="122"/>
      <c r="G80" s="67">
        <f t="shared" si="8"/>
        <v>0</v>
      </c>
      <c r="H80" s="68">
        <f t="shared" si="9"/>
        <v>0</v>
      </c>
    </row>
    <row r="81" spans="3:8" ht="15.75">
      <c r="C81" s="69">
        <f t="shared" si="7"/>
        <v>0</v>
      </c>
      <c r="D81" s="133">
        <f t="shared" si="7"/>
        <v>0</v>
      </c>
      <c r="E81" s="124"/>
      <c r="F81" s="125"/>
      <c r="G81" s="69">
        <f t="shared" si="8"/>
        <v>0</v>
      </c>
      <c r="H81" s="70">
        <f t="shared" si="9"/>
        <v>0</v>
      </c>
    </row>
    <row r="82" spans="3:4" ht="12.75">
      <c r="C82" s="71">
        <f>SUM(C66:C81)</f>
        <v>4.4</v>
      </c>
      <c r="D82" s="7" t="s">
        <v>10</v>
      </c>
    </row>
    <row r="83" ht="12.75">
      <c r="C83" s="72"/>
    </row>
    <row r="84" spans="3:8" ht="15.75">
      <c r="C84" s="5" t="s">
        <v>28</v>
      </c>
      <c r="D84" s="73">
        <f>+C30</f>
        <v>0.4</v>
      </c>
      <c r="E84" s="73"/>
      <c r="F84" s="73"/>
      <c r="G84" s="5" t="s">
        <v>29</v>
      </c>
      <c r="H84" s="74">
        <f>+I30</f>
        <v>11</v>
      </c>
    </row>
    <row r="85" ht="12.75" customHeight="1"/>
    <row r="86" spans="3:7" ht="12.75" customHeight="1">
      <c r="C86" s="45" t="s">
        <v>15</v>
      </c>
      <c r="D86" s="126" t="s">
        <v>39</v>
      </c>
      <c r="E86" s="127"/>
      <c r="F86" s="128"/>
      <c r="G86" s="45" t="s">
        <v>33</v>
      </c>
    </row>
    <row r="87" spans="3:7" ht="12.75" customHeight="1">
      <c r="C87" s="46" t="s">
        <v>17</v>
      </c>
      <c r="D87" s="129"/>
      <c r="E87" s="130"/>
      <c r="F87" s="131"/>
      <c r="G87" s="46" t="s">
        <v>32</v>
      </c>
    </row>
    <row r="88" spans="3:7" ht="12.75" customHeight="1">
      <c r="C88" s="75">
        <f aca="true" t="shared" si="10" ref="C88:C95">+B34</f>
        <v>0.08</v>
      </c>
      <c r="D88" s="134" t="str">
        <f aca="true" t="shared" si="11" ref="D88:D95">+D34</f>
        <v>Vihersalaatti</v>
      </c>
      <c r="E88" s="135"/>
      <c r="F88" s="136"/>
      <c r="G88" s="75">
        <f>+C88*H84</f>
        <v>0.88</v>
      </c>
    </row>
    <row r="89" spans="3:7" ht="12.75" customHeight="1">
      <c r="C89" s="76">
        <f t="shared" si="10"/>
        <v>0</v>
      </c>
      <c r="D89" s="120">
        <f t="shared" si="11"/>
        <v>0</v>
      </c>
      <c r="E89" s="121"/>
      <c r="F89" s="122"/>
      <c r="G89" s="76">
        <f>+C89*H84</f>
        <v>0</v>
      </c>
    </row>
    <row r="90" spans="3:7" ht="12.75" customHeight="1">
      <c r="C90" s="76">
        <f t="shared" si="10"/>
        <v>0</v>
      </c>
      <c r="D90" s="120">
        <f t="shared" si="11"/>
        <v>0</v>
      </c>
      <c r="E90" s="121"/>
      <c r="F90" s="122"/>
      <c r="G90" s="76">
        <f>+C90*H84</f>
        <v>0</v>
      </c>
    </row>
    <row r="91" spans="3:7" ht="12.75" customHeight="1">
      <c r="C91" s="76">
        <f t="shared" si="10"/>
        <v>0</v>
      </c>
      <c r="D91" s="120">
        <f t="shared" si="11"/>
        <v>0</v>
      </c>
      <c r="E91" s="121"/>
      <c r="F91" s="122"/>
      <c r="G91" s="76">
        <f>+C91*H84</f>
        <v>0</v>
      </c>
    </row>
    <row r="92" spans="3:7" ht="12.75" customHeight="1">
      <c r="C92" s="76">
        <f t="shared" si="10"/>
        <v>0</v>
      </c>
      <c r="D92" s="120">
        <f t="shared" si="11"/>
        <v>0</v>
      </c>
      <c r="E92" s="121"/>
      <c r="F92" s="122"/>
      <c r="G92" s="76">
        <f>+C92*H84</f>
        <v>0</v>
      </c>
    </row>
    <row r="93" spans="3:7" ht="12.75">
      <c r="C93" s="76">
        <f t="shared" si="10"/>
        <v>0</v>
      </c>
      <c r="D93" s="120">
        <f t="shared" si="11"/>
        <v>0</v>
      </c>
      <c r="E93" s="121"/>
      <c r="F93" s="122"/>
      <c r="G93" s="76">
        <f>+C93*H84</f>
        <v>0</v>
      </c>
    </row>
    <row r="94" spans="3:7" ht="12.75">
      <c r="C94" s="76">
        <f t="shared" si="10"/>
        <v>0</v>
      </c>
      <c r="D94" s="120">
        <f t="shared" si="11"/>
        <v>0</v>
      </c>
      <c r="E94" s="121"/>
      <c r="F94" s="122"/>
      <c r="G94" s="76">
        <f>+C94*H84</f>
        <v>0</v>
      </c>
    </row>
    <row r="95" spans="3:7" ht="12.75">
      <c r="C95" s="77">
        <f t="shared" si="10"/>
        <v>0</v>
      </c>
      <c r="D95" s="123">
        <f t="shared" si="11"/>
        <v>0</v>
      </c>
      <c r="E95" s="124"/>
      <c r="F95" s="125"/>
      <c r="G95" s="77"/>
    </row>
    <row r="96" spans="3:8" ht="17.25" customHeight="1">
      <c r="C96" s="78"/>
      <c r="D96" s="78"/>
      <c r="E96" s="78"/>
      <c r="F96" s="78"/>
      <c r="G96" s="78"/>
      <c r="H96" s="78"/>
    </row>
    <row r="97" ht="17.25" customHeight="1">
      <c r="A97" s="79" t="s">
        <v>30</v>
      </c>
    </row>
    <row r="98" ht="17.25" customHeight="1"/>
    <row r="99" spans="1:8" ht="17.25" customHeight="1">
      <c r="A99" s="101"/>
      <c r="B99" s="101"/>
      <c r="C99" s="101"/>
      <c r="D99" s="101"/>
      <c r="E99" s="101"/>
      <c r="F99" s="101"/>
      <c r="G99" s="101"/>
      <c r="H99" s="101"/>
    </row>
    <row r="100" spans="1:8" ht="17.25" customHeight="1">
      <c r="A100" s="102"/>
      <c r="B100" s="102"/>
      <c r="C100" s="102"/>
      <c r="D100" s="102"/>
      <c r="E100" s="102"/>
      <c r="F100" s="102"/>
      <c r="G100" s="102"/>
      <c r="H100" s="102"/>
    </row>
    <row r="101" spans="1:8" ht="17.25" customHeight="1">
      <c r="A101" s="102"/>
      <c r="B101" s="102"/>
      <c r="C101" s="102"/>
      <c r="D101" s="102"/>
      <c r="E101" s="102"/>
      <c r="F101" s="102"/>
      <c r="G101" s="102"/>
      <c r="H101" s="102"/>
    </row>
    <row r="102" spans="1:8" ht="17.25" customHeight="1">
      <c r="A102" s="102"/>
      <c r="B102" s="102"/>
      <c r="C102" s="102"/>
      <c r="D102" s="102"/>
      <c r="E102" s="102"/>
      <c r="F102" s="102"/>
      <c r="G102" s="102"/>
      <c r="H102" s="102"/>
    </row>
    <row r="103" spans="1:8" ht="17.25" customHeight="1">
      <c r="A103" s="102"/>
      <c r="B103" s="102"/>
      <c r="C103" s="102"/>
      <c r="D103" s="102"/>
      <c r="E103" s="102"/>
      <c r="F103" s="102"/>
      <c r="G103" s="102"/>
      <c r="H103" s="102"/>
    </row>
    <row r="104" spans="1:8" ht="17.25" customHeight="1">
      <c r="A104" s="102"/>
      <c r="B104" s="102"/>
      <c r="C104" s="102"/>
      <c r="D104" s="102"/>
      <c r="E104" s="102"/>
      <c r="F104" s="102"/>
      <c r="G104" s="102"/>
      <c r="H104" s="102"/>
    </row>
    <row r="105" spans="1:8" ht="15.75">
      <c r="A105" s="102"/>
      <c r="B105" s="102"/>
      <c r="C105" s="102"/>
      <c r="D105" s="102"/>
      <c r="E105" s="102"/>
      <c r="F105" s="102"/>
      <c r="G105" s="102"/>
      <c r="H105" s="102"/>
    </row>
    <row r="106" spans="1:8" ht="15.75">
      <c r="A106" s="102"/>
      <c r="B106" s="102"/>
      <c r="C106" s="102"/>
      <c r="D106" s="102"/>
      <c r="E106" s="102"/>
      <c r="F106" s="102"/>
      <c r="G106" s="102"/>
      <c r="H106" s="102"/>
    </row>
    <row r="107" spans="1:8" ht="15.75">
      <c r="A107" s="102"/>
      <c r="B107" s="102"/>
      <c r="C107" s="103"/>
      <c r="D107" s="103"/>
      <c r="E107" s="103"/>
      <c r="F107" s="103"/>
      <c r="G107" s="103"/>
      <c r="H107" s="103"/>
    </row>
    <row r="108" spans="1:8" ht="15.75">
      <c r="A108" s="102"/>
      <c r="B108" s="102"/>
      <c r="C108" s="103"/>
      <c r="D108" s="103"/>
      <c r="E108" s="103"/>
      <c r="F108" s="103"/>
      <c r="G108" s="103"/>
      <c r="H108" s="103"/>
    </row>
    <row r="109" spans="1:8" ht="12.75">
      <c r="A109" s="60"/>
      <c r="B109" s="60"/>
      <c r="C109" s="60"/>
      <c r="D109" s="60"/>
      <c r="E109" s="60"/>
      <c r="F109" s="60"/>
      <c r="G109" s="60"/>
      <c r="H109" s="60"/>
    </row>
  </sheetData>
  <sheetProtection/>
  <mergeCells count="55"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34:G34"/>
    <mergeCell ref="D35:G35"/>
    <mergeCell ref="D36:G36"/>
    <mergeCell ref="D37:G37"/>
    <mergeCell ref="D38:G38"/>
    <mergeCell ref="D39:G39"/>
    <mergeCell ref="D40:G40"/>
    <mergeCell ref="D41:G41"/>
    <mergeCell ref="D64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8:F88"/>
    <mergeCell ref="D89:F89"/>
    <mergeCell ref="D90:F90"/>
    <mergeCell ref="D91:F91"/>
    <mergeCell ref="D92:F92"/>
    <mergeCell ref="D93:F93"/>
    <mergeCell ref="D94:F94"/>
    <mergeCell ref="D95:F95"/>
    <mergeCell ref="D86:F86"/>
    <mergeCell ref="D87:F87"/>
  </mergeCells>
  <conditionalFormatting sqref="A10:A27 H10:I27 I34:I41 C34:C42 C66:C81 G66:G81 G88:G95 C88:C95">
    <cfRule type="cellIs" priority="1" dxfId="1" operator="greaterThan" stopIfTrue="1">
      <formula>0.001</formula>
    </cfRule>
  </conditionalFormatting>
  <printOptions/>
  <pageMargins left="0.7480314960629921" right="0.7480314960629921" top="0.6299212598425197" bottom="0.6299212598425197" header="0.35433070866141736" footer="0.31496062992125984"/>
  <pageSetup orientation="portrait" paperSize="9" r:id="rId1"/>
  <headerFooter alignWithMargins="0">
    <oddHeader>&amp;C&amp;F</oddHeader>
    <oddFooter>&amp;LAnnoskortti 2.2&amp;CCopyright Kai Selander, Kuopio&amp;RSivu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Selander</dc:creator>
  <cp:keywords/>
  <dc:description/>
  <cp:lastModifiedBy>Kai Selander</cp:lastModifiedBy>
  <cp:lastPrinted>2016-05-04T05:26:20Z</cp:lastPrinted>
  <dcterms:created xsi:type="dcterms:W3CDTF">2011-03-01T13:29:15Z</dcterms:created>
  <dcterms:modified xsi:type="dcterms:W3CDTF">2017-05-31T07:59:58Z</dcterms:modified>
  <cp:category/>
  <cp:version/>
  <cp:contentType/>
  <cp:contentStatus/>
</cp:coreProperties>
</file>